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defaultThemeVersion="166925"/>
  <mc:AlternateContent xmlns:mc="http://schemas.openxmlformats.org/markup-compatibility/2006">
    <mc:Choice Requires="x15">
      <x15ac:absPath xmlns:x15ac="http://schemas.microsoft.com/office/spreadsheetml/2010/11/ac" url="C:\Users\pablo.ojeda\Downloads\"/>
    </mc:Choice>
  </mc:AlternateContent>
  <xr:revisionPtr revIDLastSave="0" documentId="13_ncr:1_{E62EC0D9-2506-4111-8DA7-DFB87A0B22FF}" xr6:coauthVersionLast="45" xr6:coauthVersionMax="45" xr10:uidLastSave="{00000000-0000-0000-0000-000000000000}"/>
  <bookViews>
    <workbookView xWindow="-120" yWindow="-120" windowWidth="29040" windowHeight="15840" xr2:uid="{D74AE2C4-BFD7-432C-BAD4-6D8A6CC388D5}"/>
  </bookViews>
  <sheets>
    <sheet name="2019" sheetId="2" r:id="rId1"/>
    <sheet name="2018" sheetId="1" r:id="rId2"/>
    <sheet name="2017" sheetId="4" r:id="rId3"/>
    <sheet name="2016" sheetId="3" r:id="rId4"/>
  </sheets>
  <externalReferences>
    <externalReference r:id="rId5"/>
  </externalReferenc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55" i="2" l="1"/>
  <c r="K68" i="2"/>
  <c r="K74" i="2"/>
  <c r="K72" i="2"/>
  <c r="K63" i="2"/>
  <c r="K41" i="2"/>
  <c r="K35" i="2"/>
  <c r="K30" i="2"/>
  <c r="K51" i="2"/>
  <c r="K43" i="2"/>
  <c r="K23" i="2"/>
  <c r="K17" i="2"/>
  <c r="K9" i="2"/>
  <c r="I89" i="2"/>
  <c r="I87" i="2"/>
  <c r="J18" i="4"/>
  <c r="J18" i="1"/>
  <c r="J17" i="1"/>
  <c r="J84" i="3"/>
  <c r="J80" i="3"/>
  <c r="J78" i="3"/>
  <c r="J61" i="3"/>
  <c r="J59" i="3"/>
  <c r="J55" i="3"/>
  <c r="J53" i="3"/>
  <c r="J43" i="3"/>
  <c r="J41" i="3"/>
  <c r="J36" i="3"/>
  <c r="J35" i="3"/>
  <c r="J33" i="3"/>
  <c r="J32" i="3"/>
  <c r="J31" i="3"/>
  <c r="J30" i="3"/>
  <c r="J26" i="3"/>
  <c r="J25" i="3"/>
  <c r="J24" i="3"/>
  <c r="J23" i="3"/>
  <c r="J11" i="3"/>
  <c r="J9" i="3"/>
  <c r="J36" i="4"/>
  <c r="J32" i="4"/>
  <c r="J31" i="4"/>
  <c r="J84" i="1"/>
  <c r="J80" i="1"/>
  <c r="J53" i="1"/>
  <c r="J41" i="1"/>
  <c r="J36" i="1"/>
  <c r="J35" i="1"/>
  <c r="J33" i="1"/>
  <c r="J32" i="1"/>
  <c r="J31" i="1"/>
  <c r="J30" i="1"/>
  <c r="J26" i="1"/>
  <c r="J25" i="1"/>
  <c r="J23" i="1"/>
  <c r="J41" i="2"/>
  <c r="I26" i="1" l="1"/>
  <c r="I25" i="1" s="1"/>
  <c r="I23" i="1" s="1"/>
  <c r="S65" i="1"/>
  <c r="S69" i="1" s="1"/>
  <c r="T65" i="2"/>
  <c r="T71" i="2" s="1"/>
  <c r="I26" i="4"/>
  <c r="I72" i="4"/>
  <c r="H72" i="4"/>
  <c r="S67" i="4"/>
  <c r="I66" i="4"/>
  <c r="H66" i="4"/>
  <c r="R63" i="4"/>
  <c r="R69" i="4" s="1"/>
  <c r="R62" i="4"/>
  <c r="R61" i="4"/>
  <c r="I61" i="4"/>
  <c r="S20" i="4" s="1"/>
  <c r="H61" i="4"/>
  <c r="R20" i="4" s="1"/>
  <c r="R60" i="4"/>
  <c r="I57" i="4"/>
  <c r="H57" i="4"/>
  <c r="I54" i="4"/>
  <c r="H54" i="4"/>
  <c r="I47" i="4"/>
  <c r="H41" i="4"/>
  <c r="R40" i="4"/>
  <c r="I35" i="4"/>
  <c r="J35" i="4" s="1"/>
  <c r="H35" i="4"/>
  <c r="R16" i="4" s="1"/>
  <c r="S32" i="4"/>
  <c r="R32" i="4"/>
  <c r="H30" i="4"/>
  <c r="H25" i="4"/>
  <c r="J25" i="4" s="1"/>
  <c r="I17" i="4"/>
  <c r="J17" i="4" s="1"/>
  <c r="H17" i="4"/>
  <c r="R11" i="4"/>
  <c r="S10" i="4"/>
  <c r="R10" i="4"/>
  <c r="I9" i="4"/>
  <c r="S34" i="4" s="1"/>
  <c r="H9" i="4"/>
  <c r="R34" i="4" s="1"/>
  <c r="S7" i="4"/>
  <c r="S57" i="4" s="1"/>
  <c r="R7" i="4"/>
  <c r="F3" i="4"/>
  <c r="N3" i="4" s="1"/>
  <c r="I72" i="3"/>
  <c r="H72" i="3"/>
  <c r="S67" i="3"/>
  <c r="I66" i="3"/>
  <c r="H66" i="3"/>
  <c r="R63" i="3"/>
  <c r="R62" i="3"/>
  <c r="R61" i="3"/>
  <c r="I61" i="3"/>
  <c r="S20" i="3" s="1"/>
  <c r="H61" i="3"/>
  <c r="R20" i="3" s="1"/>
  <c r="R60" i="3"/>
  <c r="I57" i="3"/>
  <c r="H57" i="3"/>
  <c r="I54" i="3"/>
  <c r="H54" i="3"/>
  <c r="I47" i="3"/>
  <c r="H41" i="3"/>
  <c r="H36" i="3"/>
  <c r="I35" i="3"/>
  <c r="S16" i="3" s="1"/>
  <c r="H32" i="3"/>
  <c r="S31" i="3"/>
  <c r="R31" i="3"/>
  <c r="H31" i="3"/>
  <c r="R10" i="3" s="1"/>
  <c r="I30" i="3"/>
  <c r="I26" i="3"/>
  <c r="S39" i="3" s="1"/>
  <c r="H26" i="3"/>
  <c r="R39" i="3" s="1"/>
  <c r="I23" i="3"/>
  <c r="I17" i="3"/>
  <c r="H17" i="3"/>
  <c r="S11" i="3"/>
  <c r="S10" i="3"/>
  <c r="I9" i="3"/>
  <c r="S33" i="3" s="1"/>
  <c r="H9" i="3"/>
  <c r="R33" i="3" s="1"/>
  <c r="S7" i="3"/>
  <c r="S57" i="3" s="1"/>
  <c r="R7" i="3"/>
  <c r="F3" i="3"/>
  <c r="N3" i="3" s="1"/>
  <c r="I74" i="2"/>
  <c r="H74" i="2"/>
  <c r="T70" i="2"/>
  <c r="I68" i="2"/>
  <c r="H68" i="2"/>
  <c r="S65" i="2"/>
  <c r="S71" i="2" s="1"/>
  <c r="S64" i="2"/>
  <c r="H36" i="2" s="1"/>
  <c r="J36" i="2" s="1"/>
  <c r="S63" i="2"/>
  <c r="H18" i="2" s="1"/>
  <c r="I63" i="2"/>
  <c r="H63" i="2"/>
  <c r="S20" i="2" s="1"/>
  <c r="S62" i="2"/>
  <c r="S59" i="2"/>
  <c r="I59" i="2"/>
  <c r="H59" i="2"/>
  <c r="I56" i="2"/>
  <c r="H56" i="2"/>
  <c r="I47" i="2"/>
  <c r="I35" i="2"/>
  <c r="T16" i="2" s="1"/>
  <c r="H33" i="2"/>
  <c r="J33" i="2" s="1"/>
  <c r="T32" i="2"/>
  <c r="S32" i="2"/>
  <c r="H32" i="2"/>
  <c r="J32" i="2" s="1"/>
  <c r="H31" i="2"/>
  <c r="J31" i="2" s="1"/>
  <c r="I25" i="2"/>
  <c r="T20" i="2"/>
  <c r="I17" i="2"/>
  <c r="T11" i="2"/>
  <c r="T10" i="2"/>
  <c r="I9" i="2"/>
  <c r="H9" i="2"/>
  <c r="S34" i="2" s="1"/>
  <c r="T7" i="2"/>
  <c r="T59" i="2" s="1"/>
  <c r="S7" i="2"/>
  <c r="F3" i="2"/>
  <c r="O3" i="2" s="1"/>
  <c r="I74" i="1"/>
  <c r="H74" i="1"/>
  <c r="I68" i="1"/>
  <c r="H68" i="1"/>
  <c r="R65" i="1"/>
  <c r="R71" i="1" s="1"/>
  <c r="R64" i="1"/>
  <c r="R63" i="1"/>
  <c r="H18" i="1" s="1"/>
  <c r="H17" i="1" s="1"/>
  <c r="I63" i="1"/>
  <c r="S20" i="1" s="1"/>
  <c r="H63" i="1"/>
  <c r="R20" i="1" s="1"/>
  <c r="R62" i="1"/>
  <c r="I59" i="1"/>
  <c r="H59" i="1"/>
  <c r="I56" i="1"/>
  <c r="H56" i="1"/>
  <c r="I47" i="1"/>
  <c r="H41" i="1"/>
  <c r="I35" i="1"/>
  <c r="S16" i="1" s="1"/>
  <c r="H33" i="1"/>
  <c r="S32" i="1"/>
  <c r="R32" i="1"/>
  <c r="H32" i="1"/>
  <c r="H31" i="1"/>
  <c r="R10" i="1" s="1"/>
  <c r="I30" i="1"/>
  <c r="I17" i="1"/>
  <c r="S11" i="1"/>
  <c r="S10" i="1"/>
  <c r="I9" i="1"/>
  <c r="S34" i="1" s="1"/>
  <c r="H9" i="1"/>
  <c r="R34" i="1" s="1"/>
  <c r="S7" i="1"/>
  <c r="S59" i="1" s="1"/>
  <c r="R7" i="1"/>
  <c r="F3" i="1"/>
  <c r="N3" i="1" s="1"/>
  <c r="H17" i="2" l="1"/>
  <c r="J18" i="2"/>
  <c r="S40" i="4"/>
  <c r="J26" i="4"/>
  <c r="S69" i="2"/>
  <c r="H26" i="2"/>
  <c r="H36" i="1"/>
  <c r="H35" i="1" s="1"/>
  <c r="S9" i="1"/>
  <c r="S24" i="1" s="1"/>
  <c r="R11" i="1"/>
  <c r="R9" i="4"/>
  <c r="R24" i="4" s="1"/>
  <c r="H53" i="4"/>
  <c r="I53" i="4"/>
  <c r="J51" i="4" s="1"/>
  <c r="H35" i="3"/>
  <c r="R16" i="3" s="1"/>
  <c r="R70" i="1"/>
  <c r="R68" i="4"/>
  <c r="H55" i="1"/>
  <c r="R9" i="1"/>
  <c r="I55" i="2"/>
  <c r="I78" i="2" s="1"/>
  <c r="S40" i="1"/>
  <c r="T69" i="2"/>
  <c r="S9" i="3"/>
  <c r="S24" i="3" s="1"/>
  <c r="S16" i="4"/>
  <c r="H53" i="3"/>
  <c r="R41" i="3" s="1"/>
  <c r="R48" i="3" s="1"/>
  <c r="R67" i="3"/>
  <c r="I53" i="3"/>
  <c r="I76" i="3" s="1"/>
  <c r="I76" i="4"/>
  <c r="S42" i="4"/>
  <c r="S49" i="4" s="1"/>
  <c r="R67" i="4"/>
  <c r="S68" i="4"/>
  <c r="S69" i="4" s="1"/>
  <c r="H78" i="1"/>
  <c r="R42" i="1"/>
  <c r="I53" i="1"/>
  <c r="I55" i="1"/>
  <c r="I78" i="1" s="1"/>
  <c r="H30" i="2"/>
  <c r="J30" i="2" s="1"/>
  <c r="T40" i="2"/>
  <c r="I30" i="2"/>
  <c r="S10" i="2"/>
  <c r="H55" i="2"/>
  <c r="S42" i="2" s="1"/>
  <c r="T9" i="2"/>
  <c r="T24" i="2" s="1"/>
  <c r="H76" i="4"/>
  <c r="R42" i="4"/>
  <c r="R49" i="4" s="1"/>
  <c r="H23" i="4"/>
  <c r="H51" i="4" s="1"/>
  <c r="I30" i="4"/>
  <c r="J30" i="4" s="1"/>
  <c r="S11" i="4"/>
  <c r="S9" i="4" s="1"/>
  <c r="R11" i="3"/>
  <c r="R9" i="3" s="1"/>
  <c r="I51" i="3"/>
  <c r="I27" i="3"/>
  <c r="H25" i="3"/>
  <c r="H30" i="3"/>
  <c r="I23" i="2"/>
  <c r="H78" i="2"/>
  <c r="H35" i="2"/>
  <c r="T34" i="2"/>
  <c r="S70" i="2"/>
  <c r="S11" i="2"/>
  <c r="H26" i="1"/>
  <c r="R69" i="1"/>
  <c r="H30" i="1"/>
  <c r="S70" i="1"/>
  <c r="S71" i="1" s="1"/>
  <c r="J17" i="2" l="1"/>
  <c r="H89" i="2"/>
  <c r="S16" i="2"/>
  <c r="J35" i="2"/>
  <c r="H25" i="2"/>
  <c r="J26" i="2"/>
  <c r="T42" i="2"/>
  <c r="T49" i="2" s="1"/>
  <c r="S40" i="2"/>
  <c r="S49" i="2" s="1"/>
  <c r="R16" i="1"/>
  <c r="R24" i="1" s="1"/>
  <c r="R24" i="3"/>
  <c r="H76" i="3"/>
  <c r="S41" i="3"/>
  <c r="S48" i="3" s="1"/>
  <c r="I53" i="2"/>
  <c r="I80" i="2" s="1"/>
  <c r="I84" i="2" s="1"/>
  <c r="S9" i="2"/>
  <c r="S24" i="2" s="1"/>
  <c r="I80" i="1"/>
  <c r="I84" i="1" s="1"/>
  <c r="S24" i="4"/>
  <c r="T48" i="3"/>
  <c r="S42" i="1"/>
  <c r="S49" i="1" s="1"/>
  <c r="H78" i="4"/>
  <c r="H82" i="4" s="1"/>
  <c r="H23" i="3"/>
  <c r="I78" i="3"/>
  <c r="I82" i="3" s="1"/>
  <c r="R40" i="1"/>
  <c r="R49" i="1" s="1"/>
  <c r="H25" i="1"/>
  <c r="H23" i="2" l="1"/>
  <c r="H87" i="2" s="1"/>
  <c r="J25" i="2"/>
  <c r="H51" i="3"/>
  <c r="H78" i="3" s="1"/>
  <c r="H82" i="3" s="1"/>
  <c r="H23" i="1"/>
  <c r="J23" i="2" l="1"/>
  <c r="H53" i="2"/>
  <c r="H53" i="1"/>
  <c r="H80" i="1" s="1"/>
  <c r="H84" i="1" s="1"/>
  <c r="H80" i="2" l="1"/>
  <c r="J53" i="2"/>
  <c r="H84" i="2" l="1"/>
  <c r="J84" i="2" s="1"/>
  <c r="J80" i="2"/>
  <c r="I23" i="4" l="1"/>
  <c r="J23" i="4" s="1"/>
  <c r="I27" i="4"/>
  <c r="I51" i="4" l="1"/>
  <c r="I78" i="4" s="1"/>
  <c r="I82" i="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pablo ojeda</author>
  </authors>
  <commentList>
    <comment ref="T40" authorId="0" shapeId="0" xr:uid="{33428298-3782-464E-BE16-E6FCF0397540}">
      <text>
        <r>
          <rPr>
            <b/>
            <sz val="9"/>
            <color indexed="81"/>
            <rFont val="Tahoma"/>
            <family val="2"/>
          </rPr>
          <t xml:space="preserve">APORATCIONES CABILDO CAP. 4
</t>
        </r>
        <r>
          <rPr>
            <sz val="9"/>
            <color indexed="81"/>
            <rFont val="Tahoma"/>
            <family val="2"/>
          </rPr>
          <t xml:space="preserve">
</t>
        </r>
      </text>
    </comment>
    <comment ref="T42" authorId="0" shapeId="0" xr:uid="{DDF40644-08D1-413C-8360-142A3D3F3C09}">
      <text>
        <r>
          <rPr>
            <b/>
            <sz val="9"/>
            <color indexed="81"/>
            <rFont val="Tahoma"/>
            <family val="2"/>
          </rPr>
          <t>INGRESOS FINANCIEROS</t>
        </r>
      </text>
    </comment>
  </commentList>
</comments>
</file>

<file path=xl/sharedStrings.xml><?xml version="1.0" encoding="utf-8"?>
<sst xmlns="http://schemas.openxmlformats.org/spreadsheetml/2006/main" count="648" uniqueCount="130">
  <si>
    <t>CUENTA DE PÉRDIDAS Y GANANCIAS. ESTADO DE PREVISIÓN DE INGRESOS Y GASTOS</t>
  </si>
  <si>
    <t>ENTIDAD:</t>
  </si>
  <si>
    <t>%</t>
  </si>
  <si>
    <t xml:space="preserve"> PRESUPUESTO</t>
  </si>
  <si>
    <t>EJECUCION</t>
  </si>
  <si>
    <t>INGRESOS</t>
  </si>
  <si>
    <t>PRESUPUESTO</t>
  </si>
  <si>
    <t>EJECUCIÓN</t>
  </si>
  <si>
    <t>PRESUPUESTO DE GASTOS</t>
  </si>
  <si>
    <t xml:space="preserve">PÉRDIDAS </t>
  </si>
  <si>
    <t>PERDIDAS</t>
  </si>
  <si>
    <t>2018 (31/12)</t>
  </si>
  <si>
    <t>1)</t>
  </si>
  <si>
    <t>Importe de la Cifra de Negocios.................................</t>
  </si>
  <si>
    <t>(6)</t>
  </si>
  <si>
    <t>Capítulo I. Gastos de Personal</t>
  </si>
  <si>
    <t>a)</t>
  </si>
  <si>
    <t>Ventas.................................................................……</t>
  </si>
  <si>
    <t>Retribuciones Personal</t>
  </si>
  <si>
    <t>b)</t>
  </si>
  <si>
    <t>Prestaciones de servicios……………………………………….</t>
  </si>
  <si>
    <t>Seguridad y Social y Otras Cargas Sociales</t>
  </si>
  <si>
    <t>2)</t>
  </si>
  <si>
    <t>Variación Exist. Productos Terminados y en Curso...</t>
  </si>
  <si>
    <t>3)</t>
  </si>
  <si>
    <t>Trabajos Realizados para el Propio Inmovilizado.....</t>
  </si>
  <si>
    <t>(7+4.a+</t>
  </si>
  <si>
    <t>Capítulo II. Gastos en Bienes Corrientes y Servicios (*)</t>
  </si>
  <si>
    <t>4)</t>
  </si>
  <si>
    <t>Aprovisionamientos</t>
  </si>
  <si>
    <t>4.b+4.c)</t>
  </si>
  <si>
    <t>Consumo de Mercaderias......................................…</t>
  </si>
  <si>
    <t>Consumo de Materias Primas y Otras Mat.......</t>
  </si>
  <si>
    <t>c)</t>
  </si>
  <si>
    <t>Otros Gastos Externos...............................................</t>
  </si>
  <si>
    <t>(13+15)</t>
  </si>
  <si>
    <t>Capítulo III. Gastos Financieros</t>
  </si>
  <si>
    <t>d)</t>
  </si>
  <si>
    <t>Deterioro de mercaderías, materias primas y otros aprov.</t>
  </si>
  <si>
    <t>Capítulo IV. Transferencias Corrientes</t>
  </si>
  <si>
    <t>5)</t>
  </si>
  <si>
    <t>Otros Ingresos de Explotación.....................................</t>
  </si>
  <si>
    <t>Ingresos Accesorios y Otros de Gestión............</t>
  </si>
  <si>
    <t>TOTAL GASTOS</t>
  </si>
  <si>
    <t>Subvenciones.................................................................</t>
  </si>
  <si>
    <t xml:space="preserve"> - Subvenciones del Cabildo de Gran Canaria</t>
  </si>
  <si>
    <r>
      <rPr>
        <b/>
        <u/>
        <sz val="10"/>
        <rFont val="Arial"/>
        <family val="2"/>
      </rPr>
      <t>Ajustes Presupuestarios.</t>
    </r>
    <r>
      <rPr>
        <sz val="10"/>
        <rFont val="Arial"/>
        <family val="2"/>
      </rPr>
      <t xml:space="preserve">
Dada la necesidad de respetar lo establecido en el art. 165.4 de la Ley de Haciendas Locales que establece que ninguno de los presupuestos que forman parte del Presupuesto General puede aprobarse con déficit o superávit inicial, de acuerdo a instrucciones recibidas desde la OCP se procede a ajustar en la partida 7.a Servicios Exteriores los Gastos en Bienes Corrientes y Servicios (Amortizaciones) (8-9)</t>
    </r>
  </si>
  <si>
    <t xml:space="preserve"> - Otras subvenciones</t>
  </si>
  <si>
    <t xml:space="preserve">c) </t>
  </si>
  <si>
    <t>Exceso de Provisiones de Riesgos y Gastos…</t>
  </si>
  <si>
    <t>6)</t>
  </si>
  <si>
    <t>Gastos de Personal</t>
  </si>
  <si>
    <t>Sueldos, Salarios y Asimilados.............................</t>
  </si>
  <si>
    <t>PRESUPUESTO DE INGRESOS</t>
  </si>
  <si>
    <t>GANANCIAS</t>
  </si>
  <si>
    <t>Cargas Sociales...........................................................</t>
  </si>
  <si>
    <t>Otros gastos sociales</t>
  </si>
  <si>
    <t>(1+5.a)</t>
  </si>
  <si>
    <t>Capítulo III. Tasas, Precios Públicos y Otros Ingresos</t>
  </si>
  <si>
    <t>7)</t>
  </si>
  <si>
    <t>Otros Gastos de Explotación.......................................</t>
  </si>
  <si>
    <t>Servicios Exteriores..................................................</t>
  </si>
  <si>
    <t>Tributos...............................................................………..</t>
  </si>
  <si>
    <t>Otros Gastos de Gestión Corriente...................</t>
  </si>
  <si>
    <t>Dotación al Fondo de Reversión........................</t>
  </si>
  <si>
    <t>(5.b)</t>
  </si>
  <si>
    <t>8)</t>
  </si>
  <si>
    <t>Dotación para Amortización de Inmovilizado............</t>
  </si>
  <si>
    <t>(12)</t>
  </si>
  <si>
    <t>Capítulo V. Ingresos Patrimoniales</t>
  </si>
  <si>
    <t>9)</t>
  </si>
  <si>
    <t>Imputación de subvenciones de inmovilizado no financiero y otras</t>
  </si>
  <si>
    <t>10)</t>
  </si>
  <si>
    <t>Exceso de provisiones</t>
  </si>
  <si>
    <t>11)</t>
  </si>
  <si>
    <t>Deterioro y resultado por enajenaciones del inmov.</t>
  </si>
  <si>
    <t>Deterioro y pérdidas</t>
  </si>
  <si>
    <t>Resultados por enajenaciones y otras</t>
  </si>
  <si>
    <t>TOTAL INGRESOS</t>
  </si>
  <si>
    <t>13)</t>
  </si>
  <si>
    <t>Otros resultados</t>
  </si>
  <si>
    <t>A.1)</t>
  </si>
  <si>
    <t>RESULTADO DE EXPLOTACIÓN</t>
  </si>
  <si>
    <t>12)</t>
  </si>
  <si>
    <t>Ingresos financieros</t>
  </si>
  <si>
    <t>De participaciones en instrumentos de patrimonio</t>
  </si>
  <si>
    <t>a1)</t>
  </si>
  <si>
    <t>En empresas del grupo y asociadas</t>
  </si>
  <si>
    <t>a2)</t>
  </si>
  <si>
    <t>En terceros</t>
  </si>
  <si>
    <t>Otros ingresos financieros</t>
  </si>
  <si>
    <t>PARTIDAS PRESUPUESTARIAS CABILDO PARA CIEGC</t>
  </si>
  <si>
    <t>b1)</t>
  </si>
  <si>
    <t>b2)</t>
  </si>
  <si>
    <t>Al Consejo Insular de la Energia CIE para gastos de personal.</t>
  </si>
  <si>
    <t>Cap. 4</t>
  </si>
  <si>
    <t>Gastos financieros</t>
  </si>
  <si>
    <t>Al Consejo Insular de la Energia CIE para promoción del ahorro y la eficiencia energética y ......</t>
  </si>
  <si>
    <t>Por deudas con empresas del grupo y asociadas</t>
  </si>
  <si>
    <t>Al Consejo Insular de la Energia CIE para gastos de funcionamiento.</t>
  </si>
  <si>
    <t>Por deudas con terceros</t>
  </si>
  <si>
    <t>Al CIE para actuaciones de inversión en el ámbito de las energías renovables</t>
  </si>
  <si>
    <t>Cap. 7</t>
  </si>
  <si>
    <t>Por actualización de provisiones</t>
  </si>
  <si>
    <t>14)</t>
  </si>
  <si>
    <t>Variación de valor razonable e instrumentos financ.</t>
  </si>
  <si>
    <t>Cartera de negociación y otros</t>
  </si>
  <si>
    <t>TOTAL</t>
  </si>
  <si>
    <t>Imputación al resultado del ejercicio activos financ.</t>
  </si>
  <si>
    <t>Cap 4</t>
  </si>
  <si>
    <t>Cap 7</t>
  </si>
  <si>
    <t>15)</t>
  </si>
  <si>
    <t>Diferencias de cambio</t>
  </si>
  <si>
    <t>16)</t>
  </si>
  <si>
    <t>Deterioro y resultado por enajenaciones de instrum.financieros</t>
  </si>
  <si>
    <t>Deterioros y pérdidas</t>
  </si>
  <si>
    <t>A.2)</t>
  </si>
  <si>
    <t>RESULTADO FINANCIERO</t>
  </si>
  <si>
    <t>A.3</t>
  </si>
  <si>
    <t>RESULTADO ANTES DE IMPUESTOS</t>
  </si>
  <si>
    <t>17)</t>
  </si>
  <si>
    <t>Impuesto sobre beneficios</t>
  </si>
  <si>
    <t>A.4)</t>
  </si>
  <si>
    <t>RESULTADO DEL EJERCICIO OP. CONT.</t>
  </si>
  <si>
    <t>2019 (31/12)</t>
  </si>
  <si>
    <t>Al CIE Gran Canaria Sostenible</t>
  </si>
  <si>
    <t>2017 (31/12)</t>
  </si>
  <si>
    <t>2016 (31/12)</t>
  </si>
  <si>
    <t>GASTOS</t>
  </si>
  <si>
    <t>PONDERACION SEGÚN SU NATURALEZA (EJECUTADO)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</si>
</sst>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 #,##0.00\ &quot;€&quot;_-;\-* #,##0.00\ &quot;€&quot;_-;_-* &quot;-&quot;??\ &quot;€&quot;_-;_-@_-"/>
    <numFmt numFmtId="43" formatCode="_-* #,##0.00_-;\-* #,##0.00_-;_-* &quot;-&quot;??_-;_-@_-"/>
    <numFmt numFmtId="164" formatCode="dd\.mm\.yy"/>
    <numFmt numFmtId="166" formatCode="#,##0_ ;\-#,##0\ "/>
  </numFmts>
  <fonts count="18">
    <font>
      <sz val="11"/>
      <color theme="1"/>
      <name val="Calibri"/>
      <family val="2"/>
      <scheme val="minor"/>
    </font>
    <font>
      <sz val="11"/>
      <color theme="1"/>
      <name val="Calibri"/>
      <family val="2"/>
      <scheme val="minor"/>
    </font>
    <font>
      <b/>
      <sz val="11"/>
      <color theme="1"/>
      <name val="Calibri"/>
      <family val="2"/>
      <scheme val="minor"/>
    </font>
    <font>
      <sz val="12"/>
      <name val="Arial MT"/>
    </font>
    <font>
      <sz val="12"/>
      <name val="Times New Roman"/>
      <family val="1"/>
    </font>
    <font>
      <b/>
      <sz val="12"/>
      <name val="Times New Roman"/>
      <family val="1"/>
    </font>
    <font>
      <b/>
      <sz val="16"/>
      <color indexed="12"/>
      <name val="Times New Roman"/>
      <family val="1"/>
    </font>
    <font>
      <sz val="16"/>
      <name val="Times New Roman"/>
      <family val="1"/>
    </font>
    <font>
      <b/>
      <sz val="16"/>
      <name val="Times New Roman"/>
      <family val="1"/>
    </font>
    <font>
      <sz val="10"/>
      <name val="Arial"/>
      <family val="2"/>
    </font>
    <font>
      <sz val="12"/>
      <color rgb="FFFF0000"/>
      <name val="Times New Roman"/>
      <family val="1"/>
    </font>
    <font>
      <b/>
      <u/>
      <sz val="10"/>
      <name val="Arial"/>
      <family val="2"/>
    </font>
    <font>
      <i/>
      <sz val="12"/>
      <name val="Times New Roman"/>
      <family val="1"/>
    </font>
    <font>
      <b/>
      <u/>
      <sz val="12"/>
      <name val="Times New Roman"/>
      <family val="1"/>
    </font>
    <font>
      <sz val="12"/>
      <name val="Calibri"/>
      <family val="2"/>
      <scheme val="minor"/>
    </font>
    <font>
      <sz val="12"/>
      <name val="Helvetica"/>
      <family val="2"/>
    </font>
    <font>
      <b/>
      <sz val="9"/>
      <color indexed="81"/>
      <name val="Tahoma"/>
      <family val="2"/>
    </font>
    <font>
      <sz val="9"/>
      <color indexed="81"/>
      <name val="Tahoma"/>
      <family val="2"/>
    </font>
  </fonts>
  <fills count="3">
    <fill>
      <patternFill patternType="none"/>
    </fill>
    <fill>
      <patternFill patternType="gray125"/>
    </fill>
    <fill>
      <patternFill patternType="solid">
        <fgColor indexed="41"/>
        <bgColor indexed="64"/>
      </patternFill>
    </fill>
  </fills>
  <borders count="23">
    <border>
      <left/>
      <right/>
      <top/>
      <bottom/>
      <diagonal/>
    </border>
    <border>
      <left style="medium">
        <color auto="1"/>
      </left>
      <right/>
      <top style="medium">
        <color auto="1"/>
      </top>
      <bottom/>
      <diagonal/>
    </border>
    <border>
      <left/>
      <right/>
      <top style="medium">
        <color auto="1"/>
      </top>
      <bottom/>
      <diagonal/>
    </border>
    <border>
      <left/>
      <right style="thin">
        <color auto="1"/>
      </right>
      <top style="medium">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right style="medium">
        <color auto="1"/>
      </right>
      <top style="medium">
        <color auto="1"/>
      </top>
      <bottom/>
      <diagonal/>
    </border>
    <border>
      <left style="medium">
        <color auto="1"/>
      </left>
      <right/>
      <top/>
      <bottom/>
      <diagonal/>
    </border>
    <border>
      <left/>
      <right style="thin">
        <color auto="1"/>
      </right>
      <top/>
      <bottom/>
      <diagonal/>
    </border>
    <border>
      <left style="thin">
        <color auto="1"/>
      </left>
      <right style="thin">
        <color auto="1"/>
      </right>
      <top/>
      <bottom/>
      <diagonal/>
    </border>
    <border>
      <left style="thin">
        <color auto="1"/>
      </left>
      <right style="medium">
        <color auto="1"/>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thin">
        <color auto="1"/>
      </right>
      <top/>
      <bottom style="medium">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style="thin">
        <color auto="1"/>
      </left>
      <right style="thin">
        <color auto="1"/>
      </right>
      <top style="medium">
        <color auto="1"/>
      </top>
      <bottom style="medium">
        <color auto="1"/>
      </bottom>
      <diagonal/>
    </border>
    <border>
      <left/>
      <right style="medium">
        <color auto="1"/>
      </right>
      <top style="medium">
        <color auto="1"/>
      </top>
      <bottom style="medium">
        <color auto="1"/>
      </bottom>
      <diagonal/>
    </border>
    <border>
      <left style="thin">
        <color auto="1"/>
      </left>
      <right style="medium">
        <color auto="1"/>
      </right>
      <top style="medium">
        <color auto="1"/>
      </top>
      <bottom style="medium">
        <color auto="1"/>
      </bottom>
      <diagonal/>
    </border>
    <border>
      <left/>
      <right style="thin">
        <color auto="1"/>
      </right>
      <top style="medium">
        <color auto="1"/>
      </top>
      <bottom style="medium">
        <color auto="1"/>
      </bottom>
      <diagonal/>
    </border>
  </borders>
  <cellStyleXfs count="7">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3" fontId="3" fillId="0" borderId="0"/>
    <xf numFmtId="44" fontId="9" fillId="0" borderId="0" applyFont="0" applyFill="0" applyBorder="0" applyAlignment="0" applyProtection="0"/>
    <xf numFmtId="9" fontId="9" fillId="0" borderId="0" applyFont="0" applyFill="0" applyBorder="0" applyAlignment="0" applyProtection="0"/>
  </cellStyleXfs>
  <cellXfs count="150">
    <xf numFmtId="0" fontId="0" fillId="0" borderId="0" xfId="0"/>
    <xf numFmtId="3" fontId="4" fillId="0" borderId="0" xfId="4" applyFont="1" applyAlignment="1">
      <alignment horizontal="center"/>
    </xf>
    <xf numFmtId="3" fontId="5" fillId="0" borderId="0" xfId="4" applyFont="1" applyAlignment="1">
      <alignment horizontal="center"/>
    </xf>
    <xf numFmtId="3" fontId="4" fillId="0" borderId="0" xfId="4" applyFont="1" applyProtection="1">
      <protection locked="0"/>
    </xf>
    <xf numFmtId="4" fontId="6" fillId="0" borderId="0" xfId="4" applyNumberFormat="1" applyFont="1" applyAlignment="1">
      <alignment horizontal="center"/>
    </xf>
    <xf numFmtId="3" fontId="7" fillId="0" borderId="0" xfId="4" applyFont="1" applyProtection="1">
      <protection locked="0"/>
    </xf>
    <xf numFmtId="4" fontId="6" fillId="0" borderId="0" xfId="4" applyNumberFormat="1" applyFont="1"/>
    <xf numFmtId="3" fontId="8" fillId="0" borderId="0" xfId="4" applyFont="1"/>
    <xf numFmtId="3" fontId="7" fillId="0" borderId="0" xfId="4" applyFont="1"/>
    <xf numFmtId="3" fontId="7" fillId="0" borderId="0" xfId="4" applyFont="1" applyAlignment="1">
      <alignment horizontal="center"/>
    </xf>
    <xf numFmtId="3" fontId="6" fillId="0" borderId="0" xfId="4" applyFont="1"/>
    <xf numFmtId="3" fontId="8" fillId="0" borderId="0" xfId="4" applyFont="1" applyAlignment="1">
      <alignment horizontal="center"/>
    </xf>
    <xf numFmtId="3" fontId="4" fillId="2" borderId="1" xfId="4" applyFont="1" applyFill="1" applyBorder="1"/>
    <xf numFmtId="3" fontId="4" fillId="2" borderId="2" xfId="4" applyFont="1" applyFill="1" applyBorder="1"/>
    <xf numFmtId="3" fontId="4" fillId="2" borderId="3" xfId="4" applyFont="1" applyFill="1" applyBorder="1"/>
    <xf numFmtId="4" fontId="4" fillId="2" borderId="3" xfId="4" applyNumberFormat="1" applyFont="1" applyFill="1" applyBorder="1"/>
    <xf numFmtId="4" fontId="4" fillId="2" borderId="4" xfId="4" applyNumberFormat="1" applyFont="1" applyFill="1" applyBorder="1"/>
    <xf numFmtId="3" fontId="5" fillId="2" borderId="4" xfId="4" applyFont="1" applyFill="1" applyBorder="1" applyAlignment="1">
      <alignment horizontal="center"/>
    </xf>
    <xf numFmtId="3" fontId="5" fillId="2" borderId="7" xfId="4" applyFont="1" applyFill="1" applyBorder="1" applyAlignment="1">
      <alignment horizontal="center"/>
    </xf>
    <xf numFmtId="3" fontId="5" fillId="2" borderId="0" xfId="4" applyFont="1" applyFill="1" applyAlignment="1">
      <alignment horizontal="center"/>
    </xf>
    <xf numFmtId="3" fontId="5" fillId="2" borderId="8" xfId="4" applyFont="1" applyFill="1" applyBorder="1" applyAlignment="1">
      <alignment horizontal="center"/>
    </xf>
    <xf numFmtId="164" fontId="5" fillId="2" borderId="8" xfId="4" applyNumberFormat="1" applyFont="1" applyFill="1" applyBorder="1" applyAlignment="1">
      <alignment horizontal="center"/>
    </xf>
    <xf numFmtId="164" fontId="5" fillId="2" borderId="9" xfId="4" applyNumberFormat="1" applyFont="1" applyFill="1" applyBorder="1" applyAlignment="1">
      <alignment horizontal="center"/>
    </xf>
    <xf numFmtId="3" fontId="5" fillId="2" borderId="7" xfId="4" applyFont="1" applyFill="1" applyBorder="1"/>
    <xf numFmtId="3" fontId="5" fillId="2" borderId="0" xfId="4" applyFont="1" applyFill="1"/>
    <xf numFmtId="3" fontId="5" fillId="2" borderId="8" xfId="4" applyFont="1" applyFill="1" applyBorder="1"/>
    <xf numFmtId="3" fontId="5" fillId="2" borderId="12" xfId="4" applyFont="1" applyFill="1" applyBorder="1" applyAlignment="1">
      <alignment horizontal="center"/>
    </xf>
    <xf numFmtId="3" fontId="5" fillId="2" borderId="13" xfId="4" applyFont="1" applyFill="1" applyBorder="1" applyAlignment="1">
      <alignment horizontal="center"/>
    </xf>
    <xf numFmtId="3" fontId="5" fillId="2" borderId="14" xfId="4" applyFont="1" applyFill="1" applyBorder="1" applyAlignment="1">
      <alignment horizontal="center"/>
    </xf>
    <xf numFmtId="3" fontId="5" fillId="2" borderId="15" xfId="4" applyFont="1" applyFill="1" applyBorder="1" applyAlignment="1">
      <alignment horizontal="center"/>
    </xf>
    <xf numFmtId="3" fontId="5" fillId="0" borderId="0" xfId="4" applyFont="1" applyAlignment="1" applyProtection="1">
      <alignment horizontal="center"/>
      <protection locked="0"/>
    </xf>
    <xf numFmtId="14" fontId="5" fillId="2" borderId="15" xfId="4" applyNumberFormat="1" applyFont="1" applyFill="1" applyBorder="1" applyAlignment="1">
      <alignment horizontal="center"/>
    </xf>
    <xf numFmtId="3" fontId="5" fillId="0" borderId="1" xfId="4" applyFont="1" applyBorder="1" applyAlignment="1">
      <alignment horizontal="center"/>
    </xf>
    <xf numFmtId="3" fontId="5" fillId="0" borderId="2" xfId="4" applyFont="1" applyBorder="1" applyAlignment="1">
      <alignment horizontal="center"/>
    </xf>
    <xf numFmtId="4" fontId="5" fillId="0" borderId="4" xfId="4" applyNumberFormat="1" applyFont="1" applyBorder="1" applyAlignment="1">
      <alignment horizontal="center"/>
    </xf>
    <xf numFmtId="3" fontId="5" fillId="0" borderId="4" xfId="4" applyFont="1" applyBorder="1" applyAlignment="1">
      <alignment horizontal="center"/>
    </xf>
    <xf numFmtId="4" fontId="5" fillId="0" borderId="6" xfId="4" applyNumberFormat="1" applyFont="1" applyBorder="1" applyAlignment="1">
      <alignment horizontal="center"/>
    </xf>
    <xf numFmtId="3" fontId="4" fillId="0" borderId="7" xfId="4" applyFont="1" applyBorder="1"/>
    <xf numFmtId="3" fontId="5" fillId="0" borderId="0" xfId="4" applyFont="1"/>
    <xf numFmtId="44" fontId="5" fillId="0" borderId="9" xfId="2" applyFont="1" applyBorder="1"/>
    <xf numFmtId="44" fontId="5" fillId="0" borderId="10" xfId="2" applyFont="1" applyBorder="1"/>
    <xf numFmtId="44" fontId="4" fillId="0" borderId="0" xfId="2" applyFont="1" applyProtection="1">
      <protection locked="0"/>
    </xf>
    <xf numFmtId="49" fontId="5" fillId="0" borderId="7" xfId="4" applyNumberFormat="1" applyFont="1" applyBorder="1"/>
    <xf numFmtId="49" fontId="5" fillId="0" borderId="0" xfId="4" applyNumberFormat="1" applyFont="1"/>
    <xf numFmtId="3" fontId="4" fillId="0" borderId="0" xfId="4" applyFont="1"/>
    <xf numFmtId="44" fontId="4" fillId="0" borderId="9" xfId="2" applyFont="1" applyBorder="1"/>
    <xf numFmtId="4" fontId="4" fillId="0" borderId="0" xfId="4" applyNumberFormat="1" applyFont="1"/>
    <xf numFmtId="44" fontId="4" fillId="0" borderId="10" xfId="2" applyFont="1" applyBorder="1"/>
    <xf numFmtId="0" fontId="4" fillId="0" borderId="7" xfId="4" applyNumberFormat="1" applyFont="1" applyBorder="1" applyAlignment="1">
      <alignment horizontal="center"/>
    </xf>
    <xf numFmtId="0" fontId="4" fillId="0" borderId="0" xfId="4" applyNumberFormat="1" applyFont="1" applyAlignment="1">
      <alignment horizontal="center"/>
    </xf>
    <xf numFmtId="44" fontId="4" fillId="0" borderId="7" xfId="2" applyFont="1" applyBorder="1" applyProtection="1">
      <protection locked="0"/>
    </xf>
    <xf numFmtId="0" fontId="4" fillId="0" borderId="7" xfId="4" applyNumberFormat="1" applyFont="1" applyBorder="1" applyAlignment="1" applyProtection="1">
      <alignment horizontal="center"/>
      <protection locked="0"/>
    </xf>
    <xf numFmtId="0" fontId="4" fillId="0" borderId="0" xfId="4" applyNumberFormat="1" applyFont="1" applyAlignment="1" applyProtection="1">
      <alignment horizontal="center"/>
      <protection locked="0"/>
    </xf>
    <xf numFmtId="44" fontId="4" fillId="0" borderId="9" xfId="2" applyFont="1" applyBorder="1" applyProtection="1">
      <protection locked="0"/>
    </xf>
    <xf numFmtId="0" fontId="4" fillId="0" borderId="7" xfId="4" applyNumberFormat="1" applyFont="1" applyBorder="1"/>
    <xf numFmtId="0" fontId="4" fillId="0" borderId="0" xfId="4" applyNumberFormat="1" applyFont="1"/>
    <xf numFmtId="4" fontId="5" fillId="0" borderId="0" xfId="4" applyNumberFormat="1" applyFont="1"/>
    <xf numFmtId="0" fontId="4" fillId="0" borderId="7" xfId="4" applyNumberFormat="1" applyFont="1" applyBorder="1" applyProtection="1">
      <protection locked="0"/>
    </xf>
    <xf numFmtId="0" fontId="4" fillId="0" borderId="0" xfId="4" applyNumberFormat="1" applyFont="1" applyProtection="1">
      <protection locked="0"/>
    </xf>
    <xf numFmtId="0" fontId="5" fillId="0" borderId="7" xfId="4" applyNumberFormat="1" applyFont="1" applyBorder="1" applyProtection="1">
      <protection locked="0"/>
    </xf>
    <xf numFmtId="0" fontId="5" fillId="0" borderId="0" xfId="4" applyNumberFormat="1" applyFont="1" applyProtection="1">
      <protection locked="0"/>
    </xf>
    <xf numFmtId="0" fontId="5" fillId="0" borderId="7" xfId="4" applyNumberFormat="1" applyFont="1" applyBorder="1"/>
    <xf numFmtId="0" fontId="5" fillId="0" borderId="0" xfId="4" applyNumberFormat="1" applyFont="1"/>
    <xf numFmtId="0" fontId="0" fillId="0" borderId="7" xfId="0" applyBorder="1"/>
    <xf numFmtId="44" fontId="0" fillId="0" borderId="9" xfId="2" applyFont="1" applyBorder="1"/>
    <xf numFmtId="3" fontId="4" fillId="0" borderId="17" xfId="4" applyFont="1" applyBorder="1"/>
    <xf numFmtId="3" fontId="4" fillId="0" borderId="18" xfId="4" applyFont="1" applyBorder="1"/>
    <xf numFmtId="3" fontId="5" fillId="0" borderId="18" xfId="4" applyFont="1" applyBorder="1" applyAlignment="1">
      <alignment horizontal="left"/>
    </xf>
    <xf numFmtId="3" fontId="5" fillId="0" borderId="18" xfId="4" applyFont="1" applyBorder="1"/>
    <xf numFmtId="44" fontId="5" fillId="0" borderId="19" xfId="2" applyFont="1" applyBorder="1"/>
    <xf numFmtId="0" fontId="0" fillId="0" borderId="2" xfId="0" applyBorder="1"/>
    <xf numFmtId="3" fontId="4" fillId="0" borderId="2" xfId="4" applyFont="1" applyBorder="1" applyProtection="1">
      <protection locked="0"/>
    </xf>
    <xf numFmtId="44" fontId="10" fillId="0" borderId="0" xfId="2" applyFont="1" applyAlignment="1" applyProtection="1">
      <alignment horizontal="center"/>
      <protection locked="0"/>
    </xf>
    <xf numFmtId="0" fontId="9" fillId="0" borderId="0" xfId="0" applyFont="1" applyAlignment="1">
      <alignment horizontal="left" vertical="top" wrapText="1"/>
    </xf>
    <xf numFmtId="44" fontId="12" fillId="0" borderId="9" xfId="2" applyFont="1" applyBorder="1"/>
    <xf numFmtId="3" fontId="5" fillId="2" borderId="3" xfId="4" applyFont="1" applyFill="1" applyBorder="1" applyAlignment="1">
      <alignment horizontal="center"/>
    </xf>
    <xf numFmtId="1" fontId="5" fillId="2" borderId="15" xfId="4" applyNumberFormat="1" applyFont="1" applyFill="1" applyBorder="1" applyAlignment="1">
      <alignment horizontal="center"/>
    </xf>
    <xf numFmtId="44" fontId="5" fillId="0" borderId="8" xfId="2" applyFont="1" applyBorder="1"/>
    <xf numFmtId="44" fontId="4" fillId="0" borderId="8" xfId="2" applyFont="1" applyBorder="1"/>
    <xf numFmtId="44" fontId="4" fillId="0" borderId="8" xfId="2" applyFont="1" applyBorder="1" applyProtection="1">
      <protection locked="0"/>
    </xf>
    <xf numFmtId="44" fontId="2" fillId="0" borderId="9" xfId="2" applyFont="1" applyBorder="1"/>
    <xf numFmtId="44" fontId="2" fillId="0" borderId="8" xfId="2" applyFont="1" applyBorder="1"/>
    <xf numFmtId="0" fontId="0" fillId="0" borderId="9" xfId="0" applyBorder="1"/>
    <xf numFmtId="4" fontId="4" fillId="0" borderId="0" xfId="4" applyNumberFormat="1" applyFont="1" applyProtection="1">
      <protection locked="0"/>
    </xf>
    <xf numFmtId="3" fontId="5" fillId="0" borderId="0" xfId="4" applyFont="1" applyAlignment="1">
      <alignment horizontal="left"/>
    </xf>
    <xf numFmtId="44" fontId="5" fillId="0" borderId="0" xfId="2" applyFont="1" applyBorder="1"/>
    <xf numFmtId="3" fontId="5" fillId="0" borderId="0" xfId="4" applyFont="1" applyProtection="1">
      <protection locked="0"/>
    </xf>
    <xf numFmtId="3" fontId="5" fillId="0" borderId="0" xfId="4" applyFont="1" applyAlignment="1">
      <alignment horizontal="center"/>
    </xf>
    <xf numFmtId="164" fontId="5" fillId="0" borderId="0" xfId="4" applyNumberFormat="1" applyFont="1" applyAlignment="1">
      <alignment horizontal="center"/>
    </xf>
    <xf numFmtId="4" fontId="5" fillId="0" borderId="0" xfId="4" applyNumberFormat="1" applyFont="1" applyAlignment="1">
      <alignment horizontal="center"/>
    </xf>
    <xf numFmtId="0" fontId="9" fillId="0" borderId="0" xfId="0" applyFont="1" applyAlignment="1">
      <alignment vertical="top" wrapText="1"/>
    </xf>
    <xf numFmtId="3" fontId="5" fillId="2" borderId="0" xfId="4" applyFont="1" applyFill="1" applyAlignment="1">
      <alignment horizontal="center"/>
    </xf>
    <xf numFmtId="166" fontId="5" fillId="2" borderId="9" xfId="1" applyNumberFormat="1" applyFont="1" applyFill="1" applyBorder="1" applyAlignment="1">
      <alignment horizontal="center"/>
    </xf>
    <xf numFmtId="49" fontId="5" fillId="0" borderId="1" xfId="4" applyNumberFormat="1" applyFont="1" applyBorder="1"/>
    <xf numFmtId="4" fontId="4" fillId="0" borderId="4" xfId="4" applyNumberFormat="1" applyFont="1" applyBorder="1" applyProtection="1">
      <protection locked="0"/>
    </xf>
    <xf numFmtId="0" fontId="0" fillId="0" borderId="4" xfId="0" applyBorder="1"/>
    <xf numFmtId="0" fontId="9" fillId="0" borderId="0" xfId="0" applyFont="1"/>
    <xf numFmtId="3" fontId="4" fillId="0" borderId="7" xfId="4" applyFont="1" applyBorder="1" applyProtection="1">
      <protection locked="0"/>
    </xf>
    <xf numFmtId="3" fontId="4" fillId="0" borderId="12" xfId="4" applyFont="1" applyBorder="1" applyProtection="1">
      <protection locked="0"/>
    </xf>
    <xf numFmtId="3" fontId="4" fillId="0" borderId="13" xfId="4" applyFont="1" applyBorder="1" applyProtection="1">
      <protection locked="0"/>
    </xf>
    <xf numFmtId="3" fontId="4" fillId="0" borderId="15" xfId="4" applyFont="1" applyBorder="1" applyProtection="1">
      <protection locked="0"/>
    </xf>
    <xf numFmtId="3" fontId="4" fillId="0" borderId="1" xfId="4" applyFont="1" applyBorder="1"/>
    <xf numFmtId="3" fontId="5" fillId="0" borderId="2" xfId="4" applyFont="1" applyBorder="1" applyAlignment="1">
      <alignment horizontal="left"/>
    </xf>
    <xf numFmtId="3" fontId="5" fillId="0" borderId="2" xfId="4" applyFont="1" applyBorder="1"/>
    <xf numFmtId="44" fontId="5" fillId="0" borderId="4" xfId="2" applyFont="1" applyBorder="1"/>
    <xf numFmtId="3" fontId="4" fillId="0" borderId="12" xfId="4" applyFont="1" applyBorder="1"/>
    <xf numFmtId="3" fontId="5" fillId="0" borderId="13" xfId="4" applyFont="1" applyBorder="1" applyAlignment="1">
      <alignment horizontal="left"/>
    </xf>
    <xf numFmtId="3" fontId="5" fillId="0" borderId="13" xfId="4" applyFont="1" applyBorder="1"/>
    <xf numFmtId="44" fontId="5" fillId="0" borderId="15" xfId="2" applyFont="1" applyBorder="1"/>
    <xf numFmtId="0" fontId="4" fillId="0" borderId="0" xfId="0" applyFont="1"/>
    <xf numFmtId="3" fontId="5" fillId="0" borderId="17" xfId="4" applyFont="1" applyBorder="1"/>
    <xf numFmtId="44" fontId="5" fillId="0" borderId="22" xfId="2" applyFont="1" applyBorder="1"/>
    <xf numFmtId="3" fontId="4" fillId="0" borderId="2" xfId="4" applyFont="1" applyBorder="1"/>
    <xf numFmtId="44" fontId="5" fillId="0" borderId="2" xfId="2" applyFont="1" applyBorder="1"/>
    <xf numFmtId="4" fontId="5" fillId="0" borderId="2" xfId="4" applyNumberFormat="1" applyFont="1" applyBorder="1"/>
    <xf numFmtId="3" fontId="13" fillId="0" borderId="0" xfId="4" applyFont="1" applyAlignment="1" applyProtection="1">
      <alignment horizontal="center"/>
      <protection locked="0"/>
    </xf>
    <xf numFmtId="3" fontId="13" fillId="0" borderId="0" xfId="4" applyFont="1" applyProtection="1">
      <protection locked="0"/>
    </xf>
    <xf numFmtId="44" fontId="13" fillId="0" borderId="0" xfId="2" applyFont="1" applyProtection="1">
      <protection locked="0"/>
    </xf>
    <xf numFmtId="3" fontId="10" fillId="0" borderId="0" xfId="4" applyFont="1" applyProtection="1">
      <protection locked="0"/>
    </xf>
    <xf numFmtId="4" fontId="10" fillId="0" borderId="0" xfId="4" applyNumberFormat="1" applyFont="1" applyProtection="1">
      <protection locked="0"/>
    </xf>
    <xf numFmtId="0" fontId="14" fillId="0" borderId="0" xfId="0" applyFont="1" applyAlignment="1">
      <alignment horizontal="left" vertical="center" wrapText="1"/>
    </xf>
    <xf numFmtId="0" fontId="14" fillId="0" borderId="0" xfId="0" applyFont="1" applyAlignment="1">
      <alignment horizontal="left" vertical="center" wrapText="1"/>
    </xf>
    <xf numFmtId="3" fontId="5" fillId="0" borderId="0" xfId="4" applyFont="1" applyAlignment="1" applyProtection="1">
      <alignment horizontal="right"/>
      <protection locked="0"/>
    </xf>
    <xf numFmtId="3" fontId="5" fillId="0" borderId="0" xfId="4" applyFont="1" applyAlignment="1">
      <alignment horizontal="right"/>
    </xf>
    <xf numFmtId="44" fontId="5" fillId="0" borderId="0" xfId="2" applyFont="1"/>
    <xf numFmtId="44" fontId="15" fillId="0" borderId="0" xfId="2" applyFont="1" applyAlignment="1" applyProtection="1">
      <alignment vertical="top"/>
      <protection locked="0"/>
    </xf>
    <xf numFmtId="44" fontId="5" fillId="0" borderId="9" xfId="2" applyFont="1" applyFill="1" applyBorder="1"/>
    <xf numFmtId="4" fontId="8" fillId="2" borderId="5" xfId="4" applyNumberFormat="1" applyFont="1" applyFill="1" applyBorder="1" applyAlignment="1">
      <alignment horizontal="center" vertical="center"/>
    </xf>
    <xf numFmtId="4" fontId="8" fillId="2" borderId="10" xfId="4" applyNumberFormat="1" applyFont="1" applyFill="1" applyBorder="1" applyAlignment="1">
      <alignment horizontal="center" vertical="center"/>
    </xf>
    <xf numFmtId="4" fontId="8" fillId="2" borderId="16" xfId="4" applyNumberFormat="1" applyFont="1" applyFill="1" applyBorder="1" applyAlignment="1">
      <alignment horizontal="center" vertical="center"/>
    </xf>
    <xf numFmtId="9" fontId="5" fillId="0" borderId="11" xfId="3" applyFont="1" applyFill="1" applyBorder="1" applyAlignment="1">
      <alignment horizontal="center"/>
    </xf>
    <xf numFmtId="4" fontId="4" fillId="0" borderId="11" xfId="4" applyNumberFormat="1" applyFont="1" applyBorder="1"/>
    <xf numFmtId="9" fontId="4" fillId="0" borderId="11" xfId="3" applyFont="1" applyFill="1" applyBorder="1" applyAlignment="1">
      <alignment horizontal="center"/>
    </xf>
    <xf numFmtId="3" fontId="4" fillId="0" borderId="11" xfId="4" applyFont="1" applyBorder="1" applyProtection="1">
      <protection locked="0"/>
    </xf>
    <xf numFmtId="4" fontId="5" fillId="0" borderId="11" xfId="4" applyNumberFormat="1" applyFont="1" applyBorder="1"/>
    <xf numFmtId="9" fontId="4" fillId="0" borderId="10" xfId="3" applyFont="1" applyFill="1" applyBorder="1" applyAlignment="1">
      <alignment horizontal="center"/>
    </xf>
    <xf numFmtId="9" fontId="5" fillId="0" borderId="20" xfId="3" applyFont="1" applyFill="1" applyBorder="1" applyAlignment="1">
      <alignment horizontal="center"/>
    </xf>
    <xf numFmtId="4" fontId="6" fillId="0" borderId="0" xfId="4" applyNumberFormat="1" applyFont="1" applyAlignment="1">
      <alignment horizontal="center"/>
    </xf>
    <xf numFmtId="4" fontId="5" fillId="0" borderId="0" xfId="4" applyNumberFormat="1" applyFont="1" applyBorder="1"/>
    <xf numFmtId="44" fontId="5" fillId="0" borderId="18" xfId="5" applyFont="1" applyBorder="1"/>
    <xf numFmtId="44" fontId="5" fillId="0" borderId="22" xfId="5" applyFont="1" applyBorder="1"/>
    <xf numFmtId="44" fontId="5" fillId="0" borderId="21" xfId="5" applyFont="1" applyBorder="1"/>
    <xf numFmtId="44" fontId="5" fillId="0" borderId="20" xfId="2" applyFont="1" applyBorder="1" applyAlignment="1">
      <alignment horizontal="center"/>
    </xf>
    <xf numFmtId="4" fontId="5" fillId="2" borderId="5" xfId="4" applyNumberFormat="1" applyFont="1" applyFill="1" applyBorder="1" applyAlignment="1">
      <alignment horizontal="center" vertical="center" wrapText="1"/>
    </xf>
    <xf numFmtId="4" fontId="5" fillId="2" borderId="10" xfId="4" applyNumberFormat="1" applyFont="1" applyFill="1" applyBorder="1" applyAlignment="1">
      <alignment horizontal="center" vertical="center" wrapText="1"/>
    </xf>
    <xf numFmtId="4" fontId="5" fillId="2" borderId="16" xfId="4" applyNumberFormat="1" applyFont="1" applyFill="1" applyBorder="1" applyAlignment="1">
      <alignment horizontal="center" vertical="center" wrapText="1"/>
    </xf>
    <xf numFmtId="9" fontId="5" fillId="0" borderId="11" xfId="6" applyFont="1" applyBorder="1" applyAlignment="1">
      <alignment horizontal="center"/>
    </xf>
    <xf numFmtId="9" fontId="4" fillId="0" borderId="11" xfId="6" applyFont="1" applyBorder="1" applyAlignment="1">
      <alignment horizontal="center"/>
    </xf>
    <xf numFmtId="9" fontId="4" fillId="0" borderId="10" xfId="6" applyFont="1" applyBorder="1" applyAlignment="1">
      <alignment horizontal="center"/>
    </xf>
    <xf numFmtId="9" fontId="5" fillId="0" borderId="20" xfId="3" applyFont="1" applyBorder="1" applyAlignment="1">
      <alignment horizontal="center"/>
    </xf>
  </cellXfs>
  <cellStyles count="7">
    <cellStyle name="Millares" xfId="1" builtinId="3"/>
    <cellStyle name="Moneda" xfId="2" builtinId="4"/>
    <cellStyle name="Moneda 2" xfId="5" xr:uid="{863A453D-80F9-403B-9DA8-E3796B175EFB}"/>
    <cellStyle name="Normal" xfId="0" builtinId="0"/>
    <cellStyle name="Normal_Balance y PyG" xfId="4" xr:uid="{7603EF59-EB85-4BA8-95DB-4A669CEF83EC}"/>
    <cellStyle name="Porcentaje" xfId="3" builtinId="5"/>
    <cellStyle name="Porcentaje 2" xfId="6" xr:uid="{0436DD9A-EF82-4233-BEF3-62A985B3E89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pablo.ojeda/Desktop/AREMOTO/ppto%202021/EPE%202021/BORRADOR%202/v4cie%20ppto%202016%20cabildo%20V%2005%201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ERSONAL MENSUAL"/>
      <sheetName val="remanentes"/>
      <sheetName val="PARTIDAS"/>
      <sheetName val="BASE"/>
      <sheetName val="NOMINAS2021"/>
      <sheetName val="gastos contables 2020"/>
      <sheetName val="PYG2021"/>
      <sheetName val="FE2021"/>
      <sheetName val="BUENO_PERSONAL 2021"/>
      <sheetName val="PASIVOS2021"/>
      <sheetName val="INVERSIONES2021"/>
      <sheetName val="LEGISLACION"/>
      <sheetName val="PyG 2016"/>
      <sheetName val="PASIVOS 2016"/>
      <sheetName val="INVERSIONES 2016"/>
      <sheetName val="FLUJO EFECTIVO 2016"/>
      <sheetName val="PYG 2017"/>
      <sheetName val="FLUJO EFECTIVO 2017"/>
      <sheetName val="PERSONAL 2017"/>
      <sheetName val="PASIVOS 2017"/>
      <sheetName val="INVERSIONES 2017"/>
      <sheetName val="PYG 2018"/>
      <sheetName val="FLUJO EFECTIVO 2018"/>
      <sheetName val="PERSONAL 2018"/>
      <sheetName val="ACLARACION PERSONAL"/>
      <sheetName val="PASIVOS 2018"/>
      <sheetName val="INVERSIONES 2018"/>
      <sheetName val="NOMINAS"/>
      <sheetName val="PYG2020"/>
      <sheetName val="FE2020"/>
      <sheetName val="comp"/>
      <sheetName val="BUENO_PERSONAL 2020"/>
      <sheetName val="PASIVOS2020"/>
      <sheetName val="INVERSIONES2020"/>
      <sheetName val="PYG2019"/>
      <sheetName val="FE2019"/>
      <sheetName val="PERSONAL 2019"/>
      <sheetName val="LM_PERSONAL 2019"/>
      <sheetName val="PASIVOS2019"/>
      <sheetName val="INVERSIONES2019"/>
      <sheetName val="Gastos 2016"/>
      <sheetName val="gastos contables 2016"/>
      <sheetName val="M_actividades 2016"/>
      <sheetName val="Gastos 2017"/>
      <sheetName val="Gastos 2017 (2)"/>
      <sheetName val="gastos contables 2017"/>
      <sheetName val="M_actividades 2017"/>
      <sheetName val="FDCAN_Octubre_2016"/>
      <sheetName val="paif 2018"/>
      <sheetName val="M_actividades 2018"/>
      <sheetName val="FDCAN_abril_2018"/>
      <sheetName val="gastos contables 2018"/>
      <sheetName val="gastos contables 2019"/>
      <sheetName val="CONTROL_2018"/>
      <sheetName val="paif 2019"/>
      <sheetName val="PE_M_actividades 2019"/>
      <sheetName val="I_M_actividades 2019"/>
    </sheetNames>
    <sheetDataSet>
      <sheetData sheetId="0" refreshError="1"/>
      <sheetData sheetId="1" refreshError="1"/>
      <sheetData sheetId="2">
        <row r="4">
          <cell r="E4">
            <v>178564.78849999997</v>
          </cell>
          <cell r="N4">
            <v>180000</v>
          </cell>
          <cell r="R4">
            <v>182606.76240000001</v>
          </cell>
          <cell r="U4">
            <v>151000</v>
          </cell>
        </row>
        <row r="5">
          <cell r="E5">
            <v>700000</v>
          </cell>
          <cell r="N5">
            <v>408000</v>
          </cell>
          <cell r="R5">
            <v>453000</v>
          </cell>
          <cell r="U5">
            <v>342153.24</v>
          </cell>
        </row>
        <row r="6">
          <cell r="E6">
            <v>57797.86</v>
          </cell>
          <cell r="N6">
            <v>40000</v>
          </cell>
          <cell r="R6">
            <v>40000</v>
          </cell>
          <cell r="U6">
            <v>47785.56</v>
          </cell>
        </row>
        <row r="7">
          <cell r="E7">
            <v>250000</v>
          </cell>
          <cell r="N7">
            <v>632000</v>
          </cell>
          <cell r="R7">
            <v>1500000</v>
          </cell>
          <cell r="U7">
            <v>3168640</v>
          </cell>
        </row>
      </sheetData>
      <sheetData sheetId="3">
        <row r="5">
          <cell r="M5">
            <v>139870.49</v>
          </cell>
        </row>
        <row r="7">
          <cell r="M7">
            <v>44547.787199999999</v>
          </cell>
        </row>
        <row r="9">
          <cell r="K9">
            <v>1384</v>
          </cell>
          <cell r="M9">
            <v>1384</v>
          </cell>
        </row>
      </sheetData>
      <sheetData sheetId="4" refreshError="1"/>
      <sheetData sheetId="5">
        <row r="6">
          <cell r="AW6">
            <v>40047.657999999996</v>
          </cell>
        </row>
      </sheetData>
      <sheetData sheetId="6" refreshError="1"/>
      <sheetData sheetId="7" refreshError="1"/>
      <sheetData sheetId="8" refreshError="1"/>
      <sheetData sheetId="9" refreshError="1"/>
      <sheetData sheetId="10" refreshError="1"/>
      <sheetData sheetId="11" refreshError="1"/>
      <sheetData sheetId="12">
        <row r="4">
          <cell r="F4" t="str">
            <v>EPE CONSEJO INSULAR DE LA ENERGIA DE GRAN CANARIA</v>
          </cell>
        </row>
        <row r="32">
          <cell r="K32">
            <v>69057.260649999982</v>
          </cell>
        </row>
        <row r="33">
          <cell r="K33">
            <v>20225.133599999997</v>
          </cell>
        </row>
        <row r="37">
          <cell r="K37">
            <v>57797.86</v>
          </cell>
        </row>
      </sheetData>
      <sheetData sheetId="13" refreshError="1"/>
      <sheetData sheetId="14" refreshError="1"/>
      <sheetData sheetId="15" refreshError="1"/>
      <sheetData sheetId="16" refreshError="1"/>
      <sheetData sheetId="17" refreshError="1"/>
      <sheetData sheetId="18">
        <row r="34">
          <cell r="D34">
            <v>138114.52129999996</v>
          </cell>
        </row>
      </sheetData>
      <sheetData sheetId="19" refreshError="1"/>
      <sheetData sheetId="20" refreshError="1"/>
      <sheetData sheetId="21" refreshError="1"/>
      <sheetData sheetId="22" refreshError="1"/>
      <sheetData sheetId="23">
        <row r="36">
          <cell r="D36">
            <v>138720</v>
          </cell>
        </row>
      </sheetData>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ow r="37">
          <cell r="M37">
            <v>138720</v>
          </cell>
          <cell r="N37">
            <v>43886.7624</v>
          </cell>
        </row>
      </sheetData>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43A3E4-41F4-4C4B-BD2C-01FD04A3A067}">
  <dimension ref="B1:W130"/>
  <sheetViews>
    <sheetView showGridLines="0" tabSelected="1" zoomScale="85" zoomScaleNormal="85" workbookViewId="0">
      <selection activeCell="K97" sqref="K97"/>
    </sheetView>
  </sheetViews>
  <sheetFormatPr baseColWidth="10" defaultColWidth="10.85546875" defaultRowHeight="15.75"/>
  <cols>
    <col min="1" max="1" width="5.28515625" style="3" customWidth="1"/>
    <col min="2" max="2" width="4.42578125" style="3" bestFit="1" customWidth="1"/>
    <col min="3" max="3" width="5.42578125" style="3" customWidth="1"/>
    <col min="4" max="4" width="6.7109375" style="3" customWidth="1"/>
    <col min="5" max="5" width="8" style="3" customWidth="1"/>
    <col min="6" max="6" width="12.42578125" style="3" customWidth="1"/>
    <col min="7" max="7" width="46.7109375" style="3" customWidth="1"/>
    <col min="8" max="8" width="17.140625" style="3" bestFit="1" customWidth="1"/>
    <col min="9" max="9" width="15.42578125" style="3" bestFit="1" customWidth="1"/>
    <col min="10" max="10" width="10.85546875" style="3" customWidth="1"/>
    <col min="11" max="11" width="19.7109375" style="3" customWidth="1"/>
    <col min="12" max="12" width="3.42578125" style="3" customWidth="1"/>
    <col min="13" max="13" width="2.42578125" style="3" customWidth="1"/>
    <col min="14" max="14" width="22.140625" style="3" customWidth="1"/>
    <col min="15" max="15" width="61.42578125" style="3" customWidth="1"/>
    <col min="16" max="16" width="5.85546875" style="3" customWidth="1"/>
    <col min="17" max="17" width="3.42578125" style="3" customWidth="1"/>
    <col min="18" max="18" width="5" style="3" customWidth="1"/>
    <col min="19" max="19" width="17.85546875" style="3" bestFit="1" customWidth="1"/>
    <col min="20" max="20" width="17.42578125" style="3" bestFit="1" customWidth="1"/>
    <col min="21" max="21" width="14.7109375" style="3" bestFit="1" customWidth="1"/>
    <col min="22" max="24" width="10.85546875" style="3"/>
    <col min="25" max="25" width="18" style="3" customWidth="1"/>
    <col min="26" max="26" width="23.42578125" style="3" bestFit="1" customWidth="1"/>
    <col min="27" max="27" width="21.28515625" style="3" bestFit="1" customWidth="1"/>
    <col min="28" max="28" width="23.42578125" style="3" bestFit="1" customWidth="1"/>
    <col min="29" max="16384" width="10.85546875" style="3"/>
  </cols>
  <sheetData>
    <row r="1" spans="2:21" ht="10.5" customHeight="1">
      <c r="B1" s="1"/>
      <c r="C1" s="1"/>
      <c r="D1" s="1"/>
      <c r="E1" s="1"/>
      <c r="F1" s="1"/>
      <c r="G1" s="1"/>
      <c r="H1" s="1"/>
      <c r="I1" s="1"/>
      <c r="J1" s="1"/>
      <c r="K1" s="1"/>
    </row>
    <row r="2" spans="2:21" s="5" customFormat="1" ht="20.25">
      <c r="B2" s="4" t="s">
        <v>0</v>
      </c>
      <c r="C2" s="4"/>
      <c r="D2" s="4"/>
      <c r="E2" s="4"/>
      <c r="F2" s="4"/>
      <c r="G2" s="4"/>
      <c r="H2" s="4"/>
      <c r="I2" s="4"/>
      <c r="J2" s="4"/>
      <c r="K2" s="137"/>
      <c r="M2" s="4" t="s">
        <v>0</v>
      </c>
      <c r="N2" s="4"/>
      <c r="O2" s="4"/>
      <c r="P2" s="4"/>
      <c r="Q2" s="4"/>
      <c r="R2" s="4"/>
      <c r="S2" s="4"/>
      <c r="T2" s="4"/>
    </row>
    <row r="3" spans="2:21" s="5" customFormat="1" ht="20.25">
      <c r="B3" s="7" t="s">
        <v>1</v>
      </c>
      <c r="C3" s="8"/>
      <c r="D3" s="8"/>
      <c r="E3" s="8"/>
      <c r="F3" s="10" t="str">
        <f>+'[1]PyG 2016'!F4</f>
        <v>EPE CONSEJO INSULAR DE LA ENERGIA DE GRAN CANARIA</v>
      </c>
      <c r="H3" s="9"/>
      <c r="I3" s="9"/>
      <c r="J3" s="9"/>
      <c r="K3" s="9"/>
      <c r="M3" s="7" t="s">
        <v>1</v>
      </c>
      <c r="N3" s="8"/>
      <c r="O3" s="10" t="str">
        <f>+F3</f>
        <v>EPE CONSEJO INSULAR DE LA ENERGIA DE GRAN CANARIA</v>
      </c>
      <c r="P3" s="8"/>
      <c r="S3" s="9"/>
      <c r="T3" s="9"/>
    </row>
    <row r="4" spans="2:21" ht="16.5" thickBot="1">
      <c r="B4" s="1"/>
      <c r="C4" s="1"/>
      <c r="D4" s="1"/>
      <c r="E4" s="1"/>
      <c r="F4" s="1"/>
      <c r="G4" s="1"/>
      <c r="H4" s="1"/>
      <c r="I4" s="1"/>
      <c r="J4" s="1"/>
      <c r="K4" s="1"/>
    </row>
    <row r="5" spans="2:21" ht="15.75" customHeight="1">
      <c r="B5" s="12"/>
      <c r="C5" s="13"/>
      <c r="D5" s="13"/>
      <c r="E5" s="13"/>
      <c r="F5" s="13"/>
      <c r="G5" s="14"/>
      <c r="H5" s="15"/>
      <c r="I5" s="16"/>
      <c r="J5" s="127" t="s">
        <v>2</v>
      </c>
      <c r="K5" s="143" t="s">
        <v>129</v>
      </c>
      <c r="M5" s="12"/>
      <c r="N5" s="13"/>
      <c r="O5" s="13"/>
      <c r="P5" s="13"/>
      <c r="Q5" s="13"/>
      <c r="R5" s="14"/>
      <c r="S5" s="17" t="s">
        <v>3</v>
      </c>
      <c r="T5" s="17" t="s">
        <v>4</v>
      </c>
    </row>
    <row r="6" spans="2:21" ht="15.75" customHeight="1">
      <c r="B6" s="18" t="s">
        <v>5</v>
      </c>
      <c r="C6" s="19"/>
      <c r="D6" s="19"/>
      <c r="E6" s="19"/>
      <c r="F6" s="19"/>
      <c r="G6" s="20"/>
      <c r="H6" s="21" t="s">
        <v>6</v>
      </c>
      <c r="I6" s="22" t="s">
        <v>7</v>
      </c>
      <c r="J6" s="128"/>
      <c r="K6" s="144"/>
      <c r="M6" s="23"/>
      <c r="N6" s="24"/>
      <c r="O6" s="24" t="s">
        <v>8</v>
      </c>
      <c r="P6" s="24"/>
      <c r="Q6" s="24"/>
      <c r="R6" s="25"/>
      <c r="S6" s="22" t="s">
        <v>9</v>
      </c>
      <c r="T6" s="22" t="s">
        <v>10</v>
      </c>
    </row>
    <row r="7" spans="2:21" s="30" customFormat="1" ht="16.5" customHeight="1" thickBot="1">
      <c r="B7" s="26"/>
      <c r="C7" s="27"/>
      <c r="D7" s="27"/>
      <c r="E7" s="27"/>
      <c r="F7" s="27"/>
      <c r="G7" s="28"/>
      <c r="H7" s="28">
        <v>2019</v>
      </c>
      <c r="I7" s="29" t="s">
        <v>124</v>
      </c>
      <c r="J7" s="129"/>
      <c r="K7" s="145"/>
      <c r="M7" s="26"/>
      <c r="N7" s="27"/>
      <c r="O7" s="27"/>
      <c r="P7" s="27"/>
      <c r="Q7" s="27"/>
      <c r="R7" s="27"/>
      <c r="S7" s="29">
        <f>+H7</f>
        <v>2019</v>
      </c>
      <c r="T7" s="31" t="str">
        <f>+I7</f>
        <v>2019 (31/12)</v>
      </c>
    </row>
    <row r="8" spans="2:21">
      <c r="B8" s="32"/>
      <c r="C8" s="33"/>
      <c r="D8" s="33"/>
      <c r="E8" s="33"/>
      <c r="F8" s="33"/>
      <c r="G8" s="33"/>
      <c r="H8" s="34"/>
      <c r="I8" s="34"/>
      <c r="J8" s="36"/>
      <c r="K8" s="36"/>
      <c r="M8" s="32"/>
      <c r="N8" s="33"/>
      <c r="O8" s="33"/>
      <c r="P8" s="33"/>
      <c r="Q8" s="33"/>
      <c r="R8" s="33"/>
      <c r="S8" s="35"/>
      <c r="T8" s="35"/>
    </row>
    <row r="9" spans="2:21">
      <c r="B9" s="37"/>
      <c r="C9" s="38" t="s">
        <v>12</v>
      </c>
      <c r="D9" s="38" t="s">
        <v>13</v>
      </c>
      <c r="E9" s="38"/>
      <c r="F9" s="38"/>
      <c r="G9" s="38"/>
      <c r="H9" s="39">
        <f>SUM(H10:H11)</f>
        <v>0</v>
      </c>
      <c r="I9" s="39">
        <f>SUM(I10:I11)</f>
        <v>0</v>
      </c>
      <c r="J9" s="130"/>
      <c r="K9" s="146">
        <f>I9/$I$87</f>
        <v>0</v>
      </c>
      <c r="L9" s="41"/>
      <c r="M9" s="42"/>
      <c r="N9" s="43" t="s">
        <v>14</v>
      </c>
      <c r="O9" s="38" t="s">
        <v>15</v>
      </c>
      <c r="P9" s="38"/>
      <c r="Q9" s="38"/>
      <c r="R9" s="38"/>
      <c r="S9" s="39">
        <f>+S10+S11</f>
        <v>185802.27719999998</v>
      </c>
      <c r="T9" s="39">
        <f>+T10+T11</f>
        <v>158410.04999999999</v>
      </c>
    </row>
    <row r="10" spans="2:21">
      <c r="B10" s="37"/>
      <c r="C10" s="44"/>
      <c r="D10" s="44" t="s">
        <v>16</v>
      </c>
      <c r="E10" s="44" t="s">
        <v>17</v>
      </c>
      <c r="F10" s="44"/>
      <c r="G10" s="44"/>
      <c r="H10" s="45"/>
      <c r="I10" s="45"/>
      <c r="J10" s="131"/>
      <c r="K10" s="146"/>
      <c r="L10" s="41"/>
      <c r="M10" s="48"/>
      <c r="N10" s="49" t="s">
        <v>16</v>
      </c>
      <c r="O10" s="44" t="s">
        <v>18</v>
      </c>
      <c r="P10" s="44"/>
      <c r="Q10" s="44"/>
      <c r="R10" s="44"/>
      <c r="S10" s="45">
        <f>+H31</f>
        <v>139870.49</v>
      </c>
      <c r="T10" s="45">
        <f>+I31</f>
        <v>123349.11</v>
      </c>
    </row>
    <row r="11" spans="2:21">
      <c r="B11" s="37"/>
      <c r="C11" s="44"/>
      <c r="D11" s="3" t="s">
        <v>19</v>
      </c>
      <c r="E11" s="3" t="s">
        <v>20</v>
      </c>
      <c r="H11" s="45">
        <v>0</v>
      </c>
      <c r="I11" s="45">
        <v>0</v>
      </c>
      <c r="J11" s="132"/>
      <c r="K11" s="147"/>
      <c r="L11" s="50"/>
      <c r="M11" s="51"/>
      <c r="N11" s="52" t="s">
        <v>19</v>
      </c>
      <c r="O11" s="3" t="s">
        <v>21</v>
      </c>
      <c r="S11" s="53">
        <f>+H32+H33</f>
        <v>45931.787199999999</v>
      </c>
      <c r="T11" s="53">
        <f>+I32+I33</f>
        <v>35060.94</v>
      </c>
    </row>
    <row r="12" spans="2:21">
      <c r="B12" s="37"/>
      <c r="C12" s="44"/>
      <c r="H12" s="53"/>
      <c r="I12" s="53"/>
      <c r="J12" s="133"/>
      <c r="K12" s="133"/>
      <c r="L12" s="50"/>
      <c r="M12" s="51"/>
      <c r="N12" s="52"/>
      <c r="S12" s="53"/>
      <c r="T12" s="53"/>
    </row>
    <row r="13" spans="2:21">
      <c r="B13" s="37"/>
      <c r="C13" s="38" t="s">
        <v>22</v>
      </c>
      <c r="D13" s="38" t="s">
        <v>23</v>
      </c>
      <c r="E13" s="38"/>
      <c r="F13" s="38"/>
      <c r="G13" s="38"/>
      <c r="H13" s="39">
        <v>0</v>
      </c>
      <c r="I13" s="39">
        <v>0</v>
      </c>
      <c r="J13" s="130"/>
      <c r="K13" s="146">
        <v>0</v>
      </c>
      <c r="L13" s="50"/>
      <c r="M13" s="54"/>
      <c r="N13" s="55"/>
      <c r="S13" s="53"/>
      <c r="T13" s="53"/>
    </row>
    <row r="14" spans="2:21">
      <c r="B14" s="37"/>
      <c r="C14" s="44"/>
      <c r="D14" s="44"/>
      <c r="E14" s="44"/>
      <c r="F14" s="44"/>
      <c r="G14" s="44"/>
      <c r="H14" s="45"/>
      <c r="I14" s="45"/>
      <c r="J14" s="131"/>
      <c r="K14" s="131"/>
      <c r="L14" s="50"/>
      <c r="M14" s="54"/>
      <c r="N14" s="55"/>
      <c r="S14" s="53"/>
      <c r="T14" s="53"/>
    </row>
    <row r="15" spans="2:21">
      <c r="B15" s="37"/>
      <c r="C15" s="38" t="s">
        <v>24</v>
      </c>
      <c r="D15" s="38" t="s">
        <v>25</v>
      </c>
      <c r="E15" s="38"/>
      <c r="F15" s="38"/>
      <c r="G15" s="38"/>
      <c r="H15" s="39">
        <v>0</v>
      </c>
      <c r="I15" s="39">
        <v>0</v>
      </c>
      <c r="J15" s="134"/>
      <c r="K15" s="134"/>
      <c r="L15" s="50"/>
      <c r="M15" s="54"/>
      <c r="N15" s="55"/>
      <c r="S15" s="53"/>
      <c r="T15" s="53"/>
    </row>
    <row r="16" spans="2:21">
      <c r="B16" s="37"/>
      <c r="C16" s="44"/>
      <c r="D16" s="44"/>
      <c r="E16" s="44"/>
      <c r="F16" s="44"/>
      <c r="G16" s="44"/>
      <c r="H16" s="45"/>
      <c r="I16" s="45"/>
      <c r="J16" s="131"/>
      <c r="K16" s="131"/>
      <c r="L16" s="50"/>
      <c r="M16" s="42"/>
      <c r="N16" s="43" t="s">
        <v>26</v>
      </c>
      <c r="O16" s="38" t="s">
        <v>27</v>
      </c>
      <c r="P16" s="38"/>
      <c r="Q16" s="38"/>
      <c r="R16" s="38"/>
      <c r="S16" s="39">
        <f>+H35+H18+H19+H20</f>
        <v>389938.8</v>
      </c>
      <c r="T16" s="39">
        <f>+I35+I18+I19+I20</f>
        <v>397405.22</v>
      </c>
      <c r="U16" s="41"/>
    </row>
    <row r="17" spans="2:20">
      <c r="B17" s="37"/>
      <c r="C17" s="38" t="s">
        <v>28</v>
      </c>
      <c r="D17" s="38" t="s">
        <v>29</v>
      </c>
      <c r="E17" s="38"/>
      <c r="F17" s="38"/>
      <c r="G17" s="44"/>
      <c r="H17" s="39">
        <f>+H18+H19+H20+H21</f>
        <v>342153.24</v>
      </c>
      <c r="I17" s="39">
        <f>+I18+I19+I20+I21</f>
        <v>238786.52</v>
      </c>
      <c r="J17" s="130">
        <f t="shared" ref="J17:J18" si="0">I17/H17</f>
        <v>0.69789349357030783</v>
      </c>
      <c r="K17" s="146">
        <f>I17/$I$89</f>
        <v>0.41295412688804439</v>
      </c>
      <c r="L17" s="50"/>
      <c r="M17" s="42"/>
      <c r="N17" s="43" t="s">
        <v>30</v>
      </c>
      <c r="O17"/>
      <c r="P17"/>
      <c r="Q17"/>
      <c r="R17" s="44"/>
      <c r="S17" s="45"/>
      <c r="T17" s="45"/>
    </row>
    <row r="18" spans="2:20">
      <c r="B18" s="37"/>
      <c r="C18" s="44"/>
      <c r="D18" s="44" t="s">
        <v>16</v>
      </c>
      <c r="E18" s="44" t="s">
        <v>31</v>
      </c>
      <c r="F18" s="44"/>
      <c r="G18" s="44"/>
      <c r="H18" s="45">
        <f>+S63</f>
        <v>342153.24</v>
      </c>
      <c r="I18" s="45">
        <v>238786.52</v>
      </c>
      <c r="J18" s="132">
        <f t="shared" si="0"/>
        <v>0.69789349357030783</v>
      </c>
      <c r="K18" s="147"/>
      <c r="L18" s="50"/>
      <c r="M18" s="57"/>
      <c r="N18" s="58"/>
      <c r="O18"/>
      <c r="P18"/>
      <c r="Q18"/>
      <c r="R18" s="44"/>
      <c r="S18" s="45"/>
      <c r="T18" s="45"/>
    </row>
    <row r="19" spans="2:20">
      <c r="B19" s="37"/>
      <c r="C19" s="44"/>
      <c r="D19" s="44" t="s">
        <v>19</v>
      </c>
      <c r="E19" s="44" t="s">
        <v>32</v>
      </c>
      <c r="F19" s="44"/>
      <c r="G19" s="44"/>
      <c r="H19" s="45">
        <v>0</v>
      </c>
      <c r="I19" s="45"/>
      <c r="J19" s="131"/>
      <c r="K19" s="131"/>
      <c r="L19" s="50"/>
      <c r="M19" s="57"/>
      <c r="N19" s="58"/>
      <c r="O19"/>
      <c r="P19"/>
      <c r="Q19"/>
      <c r="R19" s="38"/>
      <c r="S19" s="39"/>
      <c r="T19" s="39"/>
    </row>
    <row r="20" spans="2:20">
      <c r="B20" s="37"/>
      <c r="C20" s="44"/>
      <c r="D20" s="44" t="s">
        <v>33</v>
      </c>
      <c r="E20" s="44" t="s">
        <v>34</v>
      </c>
      <c r="F20" s="44"/>
      <c r="G20" s="44"/>
      <c r="H20" s="45">
        <v>0</v>
      </c>
      <c r="I20" s="45"/>
      <c r="J20" s="131"/>
      <c r="K20" s="131"/>
      <c r="L20" s="50"/>
      <c r="M20" s="59"/>
      <c r="N20" s="60" t="s">
        <v>35</v>
      </c>
      <c r="O20" s="38" t="s">
        <v>36</v>
      </c>
      <c r="P20" s="38"/>
      <c r="Q20" s="38"/>
      <c r="R20" s="38"/>
      <c r="S20" s="39">
        <f>+H63+H72</f>
        <v>0</v>
      </c>
      <c r="T20" s="39">
        <f>+I63+I72</f>
        <v>0</v>
      </c>
    </row>
    <row r="21" spans="2:20">
      <c r="B21" s="37"/>
      <c r="C21" s="44"/>
      <c r="D21" s="44" t="s">
        <v>37</v>
      </c>
      <c r="E21" s="44" t="s">
        <v>38</v>
      </c>
      <c r="F21" s="44"/>
      <c r="G21" s="44"/>
      <c r="H21" s="45">
        <v>0</v>
      </c>
      <c r="I21" s="45"/>
      <c r="J21" s="131"/>
      <c r="K21" s="131"/>
      <c r="L21" s="41"/>
      <c r="M21" s="61"/>
      <c r="N21" s="62"/>
      <c r="O21" s="38"/>
      <c r="P21" s="38"/>
      <c r="Q21" s="38"/>
      <c r="R21" s="44"/>
      <c r="S21" s="45"/>
      <c r="T21" s="45"/>
    </row>
    <row r="22" spans="2:20">
      <c r="B22" s="37"/>
      <c r="C22" s="44"/>
      <c r="D22" s="44"/>
      <c r="E22" s="44"/>
      <c r="F22" s="44"/>
      <c r="G22" s="44"/>
      <c r="H22" s="45"/>
      <c r="I22" s="45"/>
      <c r="J22" s="131"/>
      <c r="K22" s="131"/>
      <c r="L22" s="41"/>
      <c r="M22" s="61"/>
      <c r="N22" s="62"/>
      <c r="O22" s="38" t="s">
        <v>39</v>
      </c>
      <c r="P22" s="38"/>
      <c r="Q22" s="38"/>
      <c r="R22" s="44"/>
      <c r="S22" s="45"/>
      <c r="T22" s="45"/>
    </row>
    <row r="23" spans="2:20" ht="16.5" thickBot="1">
      <c r="B23" s="37"/>
      <c r="C23" s="38" t="s">
        <v>40</v>
      </c>
      <c r="D23" s="38" t="s">
        <v>41</v>
      </c>
      <c r="E23" s="38"/>
      <c r="F23" s="38"/>
      <c r="G23" s="38"/>
      <c r="H23" s="39">
        <f>+H24+H25+H28</f>
        <v>540938.80000000005</v>
      </c>
      <c r="I23" s="39">
        <f>+I24+I25+I28</f>
        <v>561914.6</v>
      </c>
      <c r="J23" s="130">
        <f>I23/H23</f>
        <v>1.0387766601323476</v>
      </c>
      <c r="K23" s="146">
        <f>I23/$I$87</f>
        <v>0.97176738883185187</v>
      </c>
      <c r="L23" s="41"/>
      <c r="M23" s="63"/>
      <c r="N23"/>
      <c r="O23"/>
      <c r="P23"/>
      <c r="Q23"/>
      <c r="R23"/>
      <c r="S23" s="64"/>
      <c r="T23" s="64"/>
    </row>
    <row r="24" spans="2:20" ht="16.5" thickBot="1">
      <c r="B24" s="37"/>
      <c r="C24" s="44"/>
      <c r="D24" s="44" t="s">
        <v>16</v>
      </c>
      <c r="E24" s="44" t="s">
        <v>42</v>
      </c>
      <c r="F24" s="44"/>
      <c r="G24" s="44"/>
      <c r="H24" s="45"/>
      <c r="I24" s="45"/>
      <c r="J24" s="132"/>
      <c r="K24" s="147"/>
      <c r="L24" s="41"/>
      <c r="M24" s="65"/>
      <c r="N24" s="66"/>
      <c r="O24" s="67" t="s">
        <v>43</v>
      </c>
      <c r="P24" s="68"/>
      <c r="Q24" s="68"/>
      <c r="R24" s="68"/>
      <c r="S24" s="69">
        <f>+S22+S20+S16+S9</f>
        <v>575741.07719999994</v>
      </c>
      <c r="T24" s="69">
        <f>+T22+T20+T16+T9</f>
        <v>555815.27</v>
      </c>
    </row>
    <row r="25" spans="2:20">
      <c r="B25" s="37"/>
      <c r="C25" s="44"/>
      <c r="D25" s="44" t="s">
        <v>19</v>
      </c>
      <c r="E25" s="44" t="s">
        <v>44</v>
      </c>
      <c r="F25" s="44"/>
      <c r="G25" s="44"/>
      <c r="H25" s="45">
        <f>+H26+H27</f>
        <v>540938.80000000005</v>
      </c>
      <c r="I25" s="45">
        <f>+I26+I27</f>
        <v>561914.6</v>
      </c>
      <c r="J25" s="132">
        <f>I25/H25</f>
        <v>1.0387766601323476</v>
      </c>
      <c r="K25" s="147"/>
      <c r="L25" s="41"/>
      <c r="M25" s="70"/>
      <c r="N25" s="71"/>
    </row>
    <row r="26" spans="2:20">
      <c r="B26" s="37"/>
      <c r="C26" s="44"/>
      <c r="D26" s="44"/>
      <c r="E26" s="44" t="s">
        <v>45</v>
      </c>
      <c r="F26" s="44"/>
      <c r="G26" s="44"/>
      <c r="H26" s="53">
        <f>+S62+S63+S64</f>
        <v>540938.80000000005</v>
      </c>
      <c r="I26" s="45">
        <v>561914.6</v>
      </c>
      <c r="J26" s="135">
        <f>I26/H26</f>
        <v>1.0387766601323476</v>
      </c>
      <c r="K26" s="148"/>
      <c r="L26" s="72"/>
      <c r="M26" s="73" t="s">
        <v>46</v>
      </c>
      <c r="N26" s="73"/>
      <c r="O26" s="73"/>
      <c r="P26" s="73"/>
      <c r="Q26" s="73"/>
      <c r="R26" s="73"/>
      <c r="S26" s="73"/>
      <c r="T26" s="73"/>
    </row>
    <row r="27" spans="2:20">
      <c r="B27" s="37"/>
      <c r="C27" s="44"/>
      <c r="D27" s="44"/>
      <c r="E27" s="44" t="s">
        <v>47</v>
      </c>
      <c r="F27" s="44"/>
      <c r="G27" s="44"/>
      <c r="H27" s="74">
        <v>0</v>
      </c>
      <c r="I27" s="45">
        <v>0</v>
      </c>
      <c r="J27" s="132"/>
      <c r="K27" s="147"/>
      <c r="L27" s="41"/>
      <c r="M27" s="73"/>
      <c r="N27" s="73"/>
      <c r="O27" s="73"/>
      <c r="P27" s="73"/>
      <c r="Q27" s="73"/>
      <c r="R27" s="73"/>
      <c r="S27" s="73"/>
      <c r="T27" s="73"/>
    </row>
    <row r="28" spans="2:20">
      <c r="B28" s="37"/>
      <c r="C28" s="44"/>
      <c r="D28" s="44" t="s">
        <v>48</v>
      </c>
      <c r="E28" s="44" t="s">
        <v>49</v>
      </c>
      <c r="F28" s="44"/>
      <c r="G28" s="44"/>
      <c r="H28" s="45">
        <v>0</v>
      </c>
      <c r="I28" s="45">
        <v>0</v>
      </c>
      <c r="J28" s="131"/>
      <c r="K28" s="147"/>
      <c r="L28" s="41"/>
      <c r="M28" s="73"/>
      <c r="N28" s="73"/>
      <c r="O28" s="73"/>
      <c r="P28" s="73"/>
      <c r="Q28" s="73"/>
      <c r="R28" s="73"/>
      <c r="S28" s="73"/>
      <c r="T28" s="73"/>
    </row>
    <row r="29" spans="2:20" ht="16.5" thickBot="1">
      <c r="B29" s="37"/>
      <c r="C29" s="44"/>
      <c r="D29" s="44"/>
      <c r="E29" s="44"/>
      <c r="F29" s="44"/>
      <c r="G29" s="44"/>
      <c r="H29" s="45"/>
      <c r="I29" s="45"/>
      <c r="J29" s="131"/>
      <c r="K29" s="131"/>
      <c r="L29" s="41"/>
      <c r="M29" s="73"/>
      <c r="N29" s="73"/>
      <c r="O29" s="73"/>
      <c r="P29" s="73"/>
      <c r="Q29" s="73"/>
      <c r="R29" s="73"/>
      <c r="S29" s="73"/>
      <c r="T29" s="73"/>
    </row>
    <row r="30" spans="2:20">
      <c r="B30" s="37"/>
      <c r="C30" s="38" t="s">
        <v>50</v>
      </c>
      <c r="D30" s="38" t="s">
        <v>51</v>
      </c>
      <c r="E30" s="38"/>
      <c r="F30" s="38"/>
      <c r="G30" s="38"/>
      <c r="H30" s="39">
        <f>SUM(H31:H33)</f>
        <v>185802.27719999998</v>
      </c>
      <c r="I30" s="39">
        <f>SUM(I31:I33)</f>
        <v>158410.04999999999</v>
      </c>
      <c r="J30" s="130">
        <f>I30/H30</f>
        <v>0.85257324284290315</v>
      </c>
      <c r="K30" s="146">
        <f>I30/$I$89</f>
        <v>0.27395216400005101</v>
      </c>
      <c r="L30" s="41"/>
      <c r="M30" s="12"/>
      <c r="N30" s="13"/>
      <c r="O30" s="13"/>
      <c r="P30" s="13"/>
      <c r="Q30" s="13"/>
      <c r="R30" s="75"/>
      <c r="S30" s="17" t="s">
        <v>3</v>
      </c>
      <c r="T30" s="17" t="s">
        <v>4</v>
      </c>
    </row>
    <row r="31" spans="2:20">
      <c r="B31" s="37"/>
      <c r="C31" s="44"/>
      <c r="D31" s="44" t="s">
        <v>16</v>
      </c>
      <c r="E31" s="44" t="s">
        <v>52</v>
      </c>
      <c r="F31" s="44"/>
      <c r="G31" s="44"/>
      <c r="H31" s="53">
        <f>+[1]BASE!M5</f>
        <v>139870.49</v>
      </c>
      <c r="I31" s="45">
        <v>123349.11</v>
      </c>
      <c r="J31" s="132">
        <f>I31/H31</f>
        <v>0.88188087422872408</v>
      </c>
      <c r="K31" s="147"/>
      <c r="L31" s="41"/>
      <c r="M31" s="23"/>
      <c r="N31" s="24"/>
      <c r="O31" s="24" t="s">
        <v>53</v>
      </c>
      <c r="P31" s="24"/>
      <c r="Q31" s="24"/>
      <c r="R31" s="25"/>
      <c r="S31" s="22" t="s">
        <v>54</v>
      </c>
      <c r="T31" s="22" t="s">
        <v>54</v>
      </c>
    </row>
    <row r="32" spans="2:20" ht="16.5" thickBot="1">
      <c r="B32" s="37"/>
      <c r="C32" s="44"/>
      <c r="D32" s="44" t="s">
        <v>19</v>
      </c>
      <c r="E32" s="44" t="s">
        <v>55</v>
      </c>
      <c r="F32" s="44"/>
      <c r="G32" s="44"/>
      <c r="H32" s="53">
        <f>+[1]BASE!M7</f>
        <v>44547.787199999999</v>
      </c>
      <c r="I32" s="45">
        <v>35060.94</v>
      </c>
      <c r="J32" s="132">
        <f>I32/H32</f>
        <v>0.78704111256058085</v>
      </c>
      <c r="K32" s="147"/>
      <c r="L32" s="41"/>
      <c r="M32" s="26"/>
      <c r="N32" s="27"/>
      <c r="O32" s="27"/>
      <c r="P32" s="27"/>
      <c r="Q32" s="27"/>
      <c r="R32" s="27"/>
      <c r="S32" s="76">
        <f>+H7</f>
        <v>2019</v>
      </c>
      <c r="T32" s="31" t="str">
        <f>+I7</f>
        <v>2019 (31/12)</v>
      </c>
    </row>
    <row r="33" spans="2:20">
      <c r="B33" s="37"/>
      <c r="C33" s="44"/>
      <c r="D33" s="44" t="s">
        <v>33</v>
      </c>
      <c r="E33" s="44" t="s">
        <v>56</v>
      </c>
      <c r="F33" s="44"/>
      <c r="G33" s="44"/>
      <c r="H33" s="53">
        <f>+[1]BASE!M9</f>
        <v>1384</v>
      </c>
      <c r="I33" s="45"/>
      <c r="J33" s="132">
        <f>I33/H33</f>
        <v>0</v>
      </c>
      <c r="K33" s="147"/>
      <c r="L33" s="41"/>
      <c r="M33" s="32"/>
      <c r="N33" s="33"/>
      <c r="O33" s="33"/>
      <c r="P33" s="33"/>
      <c r="Q33" s="33"/>
      <c r="R33" s="33"/>
      <c r="S33" s="35"/>
      <c r="T33" s="35"/>
    </row>
    <row r="34" spans="2:20">
      <c r="B34" s="37"/>
      <c r="H34" s="53"/>
      <c r="I34" s="45"/>
      <c r="J34" s="132"/>
      <c r="K34" s="147"/>
      <c r="L34" s="41"/>
      <c r="M34" s="37"/>
      <c r="N34" s="43" t="s">
        <v>57</v>
      </c>
      <c r="O34" s="38" t="s">
        <v>58</v>
      </c>
      <c r="P34" s="38"/>
      <c r="Q34" s="38"/>
      <c r="R34" s="38"/>
      <c r="S34" s="39">
        <f>+H9+H24</f>
        <v>0</v>
      </c>
      <c r="T34" s="77">
        <f>+I9+I24</f>
        <v>0</v>
      </c>
    </row>
    <row r="35" spans="2:20">
      <c r="B35" s="37"/>
      <c r="C35" s="38" t="s">
        <v>59</v>
      </c>
      <c r="D35" s="38" t="s">
        <v>60</v>
      </c>
      <c r="E35" s="38"/>
      <c r="F35" s="38"/>
      <c r="G35" s="38"/>
      <c r="H35" s="39">
        <f>SUM(H36:H39)</f>
        <v>47785.56</v>
      </c>
      <c r="I35" s="39">
        <f>SUM(I36:I39)</f>
        <v>158618.70000000001</v>
      </c>
      <c r="J35" s="130">
        <f>I35/H35</f>
        <v>3.3193856051911919</v>
      </c>
      <c r="K35" s="146">
        <f>I35/$I$89</f>
        <v>0.27431300044331086</v>
      </c>
      <c r="L35" s="41"/>
      <c r="M35" s="37"/>
      <c r="N35" s="2"/>
      <c r="O35" s="2"/>
      <c r="P35" s="2"/>
      <c r="Q35" s="2"/>
      <c r="R35" s="44"/>
      <c r="S35" s="45"/>
      <c r="T35" s="78"/>
    </row>
    <row r="36" spans="2:20">
      <c r="B36" s="37"/>
      <c r="C36" s="44"/>
      <c r="D36" s="44" t="s">
        <v>16</v>
      </c>
      <c r="E36" s="44" t="s">
        <v>61</v>
      </c>
      <c r="F36" s="44"/>
      <c r="G36" s="44"/>
      <c r="H36" s="53">
        <f>+S64</f>
        <v>47785.56</v>
      </c>
      <c r="I36" s="45">
        <v>142637.59</v>
      </c>
      <c r="J36" s="132">
        <f>I36/H36</f>
        <v>2.984951730187948</v>
      </c>
      <c r="K36" s="147"/>
      <c r="L36" s="41"/>
      <c r="M36" s="37"/>
      <c r="N36" s="2"/>
      <c r="O36" s="2"/>
      <c r="P36" s="2"/>
      <c r="Q36" s="2"/>
      <c r="S36" s="53"/>
      <c r="T36" s="79"/>
    </row>
    <row r="37" spans="2:20">
      <c r="B37" s="37"/>
      <c r="C37" s="44"/>
      <c r="D37" s="44" t="s">
        <v>19</v>
      </c>
      <c r="E37" s="44" t="s">
        <v>62</v>
      </c>
      <c r="F37" s="44"/>
      <c r="G37" s="44"/>
      <c r="H37" s="45">
        <v>0</v>
      </c>
      <c r="I37" s="45">
        <v>15981.11</v>
      </c>
      <c r="J37" s="132"/>
      <c r="K37" s="147"/>
      <c r="L37" s="41"/>
      <c r="M37" s="37"/>
      <c r="N37" s="2"/>
      <c r="O37" s="2"/>
      <c r="P37" s="2"/>
      <c r="Q37" s="2"/>
      <c r="S37" s="53"/>
      <c r="T37" s="79"/>
    </row>
    <row r="38" spans="2:20">
      <c r="B38" s="37"/>
      <c r="C38" s="44"/>
      <c r="D38" s="44" t="s">
        <v>33</v>
      </c>
      <c r="E38" s="44" t="s">
        <v>63</v>
      </c>
      <c r="F38" s="44"/>
      <c r="G38" s="44"/>
      <c r="H38" s="45">
        <v>0</v>
      </c>
      <c r="I38" s="45">
        <v>0</v>
      </c>
      <c r="J38" s="132"/>
      <c r="K38" s="147"/>
      <c r="L38" s="41"/>
      <c r="M38" s="37"/>
      <c r="N38" s="2"/>
      <c r="O38" s="2"/>
      <c r="P38" s="2"/>
      <c r="Q38" s="2"/>
      <c r="S38" s="53"/>
      <c r="T38" s="79"/>
    </row>
    <row r="39" spans="2:20">
      <c r="B39" s="37"/>
      <c r="C39" s="44"/>
      <c r="D39" s="44" t="s">
        <v>37</v>
      </c>
      <c r="E39" s="44" t="s">
        <v>64</v>
      </c>
      <c r="F39" s="44"/>
      <c r="G39" s="44"/>
      <c r="H39" s="45">
        <v>0</v>
      </c>
      <c r="I39" s="45">
        <v>0</v>
      </c>
      <c r="J39" s="131"/>
      <c r="K39" s="131"/>
      <c r="L39" s="41"/>
      <c r="M39" s="37"/>
      <c r="N39" s="2"/>
      <c r="O39" s="2"/>
      <c r="P39" s="2"/>
      <c r="Q39" s="2"/>
      <c r="R39" s="38"/>
      <c r="S39" s="39"/>
      <c r="T39" s="77"/>
    </row>
    <row r="40" spans="2:20">
      <c r="B40" s="37"/>
      <c r="C40" s="44"/>
      <c r="D40" s="44"/>
      <c r="E40" s="44"/>
      <c r="F40" s="44"/>
      <c r="G40" s="44"/>
      <c r="H40" s="45"/>
      <c r="I40" s="45"/>
      <c r="J40" s="131"/>
      <c r="K40" s="131"/>
      <c r="L40" s="41"/>
      <c r="M40" s="37"/>
      <c r="N40" s="43" t="s">
        <v>65</v>
      </c>
      <c r="O40" s="38" t="s">
        <v>39</v>
      </c>
      <c r="P40" s="38"/>
      <c r="Q40" s="38"/>
      <c r="R40" s="44"/>
      <c r="S40" s="39">
        <f>+H26</f>
        <v>540938.80000000005</v>
      </c>
      <c r="T40" s="77">
        <f>+I26</f>
        <v>561914.6</v>
      </c>
    </row>
    <row r="41" spans="2:20">
      <c r="B41" s="37"/>
      <c r="C41" s="38" t="s">
        <v>66</v>
      </c>
      <c r="D41" s="38" t="s">
        <v>67</v>
      </c>
      <c r="E41" s="38"/>
      <c r="F41" s="38"/>
      <c r="G41" s="38"/>
      <c r="H41" s="39">
        <v>6000</v>
      </c>
      <c r="I41" s="39">
        <v>22424.55</v>
      </c>
      <c r="J41" s="130">
        <f>I41/H41</f>
        <v>3.737425</v>
      </c>
      <c r="K41" s="146">
        <f>I41/$I$89</f>
        <v>3.8780708668593587E-2</v>
      </c>
      <c r="L41" s="41"/>
      <c r="M41" s="37"/>
      <c r="N41" s="2"/>
      <c r="O41"/>
      <c r="P41"/>
      <c r="Q41"/>
      <c r="R41" s="38"/>
      <c r="S41" s="39"/>
      <c r="T41" s="77"/>
    </row>
    <row r="42" spans="2:20">
      <c r="B42" s="37"/>
      <c r="C42" s="38"/>
      <c r="D42" s="38"/>
      <c r="E42" s="38"/>
      <c r="F42" s="38"/>
      <c r="G42" s="38"/>
      <c r="H42" s="39"/>
      <c r="I42" s="39"/>
      <c r="J42" s="130"/>
      <c r="K42" s="146"/>
      <c r="L42" s="41"/>
      <c r="M42" s="37"/>
      <c r="N42" s="43" t="s">
        <v>68</v>
      </c>
      <c r="O42" s="38" t="s">
        <v>69</v>
      </c>
      <c r="P42" s="38"/>
      <c r="Q42" s="38"/>
      <c r="R42" s="44"/>
      <c r="S42" s="39">
        <f>+H55</f>
        <v>0</v>
      </c>
      <c r="T42" s="77">
        <f>+I55</f>
        <v>0</v>
      </c>
    </row>
    <row r="43" spans="2:20">
      <c r="B43" s="37"/>
      <c r="C43" s="38" t="s">
        <v>70</v>
      </c>
      <c r="D43" s="38" t="s">
        <v>71</v>
      </c>
      <c r="E43" s="38"/>
      <c r="F43" s="38"/>
      <c r="G43" s="38"/>
      <c r="H43" s="39"/>
      <c r="I43" s="39">
        <v>16322.75</v>
      </c>
      <c r="J43" s="130"/>
      <c r="K43" s="146">
        <f>I43/$I$87</f>
        <v>2.8228339584084682E-2</v>
      </c>
      <c r="L43" s="41"/>
      <c r="M43" s="37"/>
      <c r="N43"/>
      <c r="O43"/>
      <c r="P43" s="38"/>
      <c r="Q43" s="38"/>
      <c r="R43"/>
      <c r="S43" s="80"/>
      <c r="T43" s="81"/>
    </row>
    <row r="44" spans="2:20">
      <c r="B44" s="37"/>
      <c r="C44" s="38"/>
      <c r="D44" s="38"/>
      <c r="E44" s="38"/>
      <c r="F44" s="38"/>
      <c r="G44" s="38"/>
      <c r="H44" s="39"/>
      <c r="I44" s="39"/>
      <c r="J44" s="130"/>
      <c r="K44" s="146"/>
      <c r="L44" s="41"/>
      <c r="M44" s="37"/>
      <c r="N44" s="62"/>
      <c r="O44" s="38"/>
      <c r="P44"/>
      <c r="Q44"/>
      <c r="R44"/>
      <c r="S44" s="39"/>
      <c r="T44" s="77"/>
    </row>
    <row r="45" spans="2:20">
      <c r="B45" s="37"/>
      <c r="C45" s="38" t="s">
        <v>72</v>
      </c>
      <c r="D45" s="38" t="s">
        <v>73</v>
      </c>
      <c r="E45" s="38"/>
      <c r="F45" s="38"/>
      <c r="G45" s="38"/>
      <c r="H45" s="39"/>
      <c r="I45" s="39"/>
      <c r="J45" s="130"/>
      <c r="K45" s="146"/>
      <c r="L45" s="41"/>
      <c r="M45" s="37"/>
      <c r="N45"/>
      <c r="O45"/>
      <c r="P45"/>
      <c r="Q45"/>
      <c r="R45"/>
      <c r="S45" s="82"/>
      <c r="T45" s="82"/>
    </row>
    <row r="46" spans="2:20">
      <c r="B46" s="37"/>
      <c r="C46" s="38"/>
      <c r="D46" s="38"/>
      <c r="E46" s="38"/>
      <c r="F46" s="38"/>
      <c r="G46" s="38"/>
      <c r="H46" s="39"/>
      <c r="I46" s="39"/>
      <c r="J46" s="130"/>
      <c r="K46" s="146"/>
      <c r="L46" s="41"/>
      <c r="M46" s="37"/>
      <c r="N46"/>
      <c r="O46"/>
      <c r="P46"/>
      <c r="Q46"/>
      <c r="R46"/>
      <c r="S46" s="82"/>
      <c r="T46" s="82"/>
    </row>
    <row r="47" spans="2:20">
      <c r="B47" s="37"/>
      <c r="C47" s="38" t="s">
        <v>74</v>
      </c>
      <c r="D47" s="38" t="s">
        <v>75</v>
      </c>
      <c r="E47" s="38"/>
      <c r="F47" s="38"/>
      <c r="G47" s="38"/>
      <c r="H47" s="39"/>
      <c r="I47" s="39">
        <f>+I48+I49</f>
        <v>0</v>
      </c>
      <c r="J47" s="130"/>
      <c r="K47" s="146"/>
      <c r="L47" s="41"/>
      <c r="M47" s="37"/>
      <c r="N47"/>
      <c r="O47"/>
      <c r="P47"/>
      <c r="Q47"/>
      <c r="R47"/>
      <c r="S47" s="82"/>
      <c r="T47" s="82"/>
    </row>
    <row r="48" spans="2:20" ht="16.5" thickBot="1">
      <c r="B48" s="37"/>
      <c r="D48" s="44" t="s">
        <v>16</v>
      </c>
      <c r="E48" s="44" t="s">
        <v>76</v>
      </c>
      <c r="F48" s="38"/>
      <c r="G48" s="38"/>
      <c r="H48" s="39"/>
      <c r="I48" s="45"/>
      <c r="J48" s="130"/>
      <c r="K48" s="146"/>
      <c r="L48" s="41"/>
      <c r="M48" s="37"/>
      <c r="N48"/>
      <c r="O48"/>
      <c r="P48"/>
      <c r="Q48"/>
      <c r="R48"/>
      <c r="S48" s="82"/>
      <c r="T48" s="82"/>
    </row>
    <row r="49" spans="2:23" ht="16.5" thickBot="1">
      <c r="B49" s="37"/>
      <c r="D49" s="44" t="s">
        <v>19</v>
      </c>
      <c r="E49" s="44" t="s">
        <v>77</v>
      </c>
      <c r="F49" s="38"/>
      <c r="G49" s="38"/>
      <c r="H49" s="39"/>
      <c r="I49" s="39"/>
      <c r="J49" s="130"/>
      <c r="K49" s="146"/>
      <c r="L49" s="41"/>
      <c r="M49" s="65"/>
      <c r="N49" s="67" t="s">
        <v>78</v>
      </c>
      <c r="O49" s="68"/>
      <c r="P49" s="68"/>
      <c r="Q49" s="68"/>
      <c r="R49" s="68"/>
      <c r="S49" s="69">
        <f>+S34+S40+S42</f>
        <v>540938.80000000005</v>
      </c>
      <c r="T49" s="69">
        <f>+T34+T40+T42</f>
        <v>561914.6</v>
      </c>
      <c r="U49" s="44"/>
      <c r="V49" s="44"/>
      <c r="W49" s="46"/>
    </row>
    <row r="50" spans="2:23">
      <c r="B50" s="37"/>
      <c r="D50" s="44"/>
      <c r="E50" s="44"/>
      <c r="F50" s="38"/>
      <c r="G50" s="38"/>
      <c r="H50" s="39"/>
      <c r="I50" s="39"/>
      <c r="J50" s="130"/>
      <c r="K50" s="146"/>
      <c r="L50" s="41"/>
      <c r="M50" s="44"/>
      <c r="N50" s="84"/>
      <c r="O50" s="38"/>
      <c r="P50" s="38"/>
      <c r="Q50" s="38"/>
      <c r="R50" s="38"/>
      <c r="S50" s="85"/>
      <c r="T50" s="85"/>
      <c r="U50" s="44"/>
      <c r="V50" s="44"/>
      <c r="W50" s="46"/>
    </row>
    <row r="51" spans="2:23">
      <c r="B51" s="37"/>
      <c r="C51" s="86" t="s">
        <v>79</v>
      </c>
      <c r="D51" s="38" t="s">
        <v>80</v>
      </c>
      <c r="E51" s="44"/>
      <c r="F51" s="38"/>
      <c r="G51" s="38"/>
      <c r="H51" s="39"/>
      <c r="I51" s="39">
        <v>2.4700000000000002</v>
      </c>
      <c r="J51" s="130"/>
      <c r="K51" s="146">
        <f>I51/$I$87</f>
        <v>4.271584063511919E-6</v>
      </c>
      <c r="L51" s="41"/>
      <c r="M51" s="44"/>
      <c r="N51" s="84"/>
      <c r="O51" s="38"/>
      <c r="P51" s="38"/>
      <c r="Q51" s="38"/>
      <c r="R51" s="38"/>
      <c r="S51" s="85"/>
      <c r="T51" s="85"/>
      <c r="U51" s="44"/>
      <c r="V51" s="44"/>
      <c r="W51" s="46"/>
    </row>
    <row r="52" spans="2:23" ht="16.5" thickBot="1">
      <c r="B52" s="37"/>
      <c r="C52" s="44"/>
      <c r="D52" s="44"/>
      <c r="E52" s="38"/>
      <c r="F52" s="38"/>
      <c r="G52" s="38"/>
      <c r="H52" s="39"/>
      <c r="I52" s="39"/>
      <c r="J52" s="130"/>
      <c r="K52" s="146"/>
      <c r="L52" s="41"/>
      <c r="M52" s="87"/>
      <c r="N52" s="87"/>
      <c r="O52" s="87"/>
      <c r="P52" s="87"/>
      <c r="Q52" s="87"/>
      <c r="R52" s="87"/>
      <c r="S52" s="88"/>
      <c r="T52"/>
      <c r="U52" s="38"/>
      <c r="V52" s="38"/>
      <c r="W52" s="88"/>
    </row>
    <row r="53" spans="2:23" ht="16.5" customHeight="1" thickBot="1">
      <c r="B53" s="65"/>
      <c r="C53" s="68" t="s">
        <v>81</v>
      </c>
      <c r="D53" s="68" t="s">
        <v>82</v>
      </c>
      <c r="E53" s="68"/>
      <c r="F53" s="68"/>
      <c r="G53" s="68"/>
      <c r="H53" s="69">
        <f>+H9+H13+-H15-H17+H23-H30-H35-H41+H43-H45+H47+H51</f>
        <v>-40802.277199999924</v>
      </c>
      <c r="I53" s="69">
        <f>+I9+I13+-I15-I17+I23-I30-I35-I41+I43-I45-I47+I51</f>
        <v>-4.1181724697025857E-11</v>
      </c>
      <c r="J53" s="136">
        <f>I53/H53</f>
        <v>1.0092996647017028E-15</v>
      </c>
      <c r="K53" s="149"/>
      <c r="L53" s="41"/>
      <c r="M53" s="73"/>
      <c r="N53" s="73"/>
      <c r="O53" s="73"/>
      <c r="P53" s="73"/>
      <c r="Q53" s="73"/>
      <c r="R53" s="73"/>
      <c r="S53" s="73"/>
      <c r="T53" s="73"/>
      <c r="U53" s="38"/>
      <c r="V53" s="38"/>
      <c r="W53" s="56"/>
    </row>
    <row r="54" spans="2:23">
      <c r="B54" s="37"/>
      <c r="C54" s="38"/>
      <c r="D54" s="38"/>
      <c r="E54" s="38"/>
      <c r="F54" s="38"/>
      <c r="G54" s="38"/>
      <c r="H54" s="39"/>
      <c r="I54" s="39"/>
      <c r="J54" s="134"/>
      <c r="K54" s="134"/>
      <c r="L54" s="41"/>
      <c r="M54" s="73"/>
      <c r="N54" s="73"/>
      <c r="O54" s="73"/>
      <c r="P54" s="73"/>
      <c r="Q54" s="73"/>
      <c r="R54" s="73"/>
      <c r="S54" s="73"/>
      <c r="T54" s="73"/>
      <c r="U54" s="38"/>
      <c r="V54" s="38"/>
      <c r="W54" s="56"/>
    </row>
    <row r="55" spans="2:23">
      <c r="B55" s="37"/>
      <c r="C55" s="38" t="s">
        <v>83</v>
      </c>
      <c r="D55" s="38" t="s">
        <v>84</v>
      </c>
      <c r="E55" s="38"/>
      <c r="F55" s="38"/>
      <c r="G55" s="38"/>
      <c r="H55" s="39">
        <f>+H56+H59</f>
        <v>0</v>
      </c>
      <c r="I55" s="39">
        <f>+I56+I59</f>
        <v>0</v>
      </c>
      <c r="J55" s="130"/>
      <c r="K55" s="146">
        <f>I55/$I$87</f>
        <v>0</v>
      </c>
      <c r="L55" s="41"/>
      <c r="M55" s="73"/>
      <c r="N55" s="73"/>
      <c r="O55" s="73"/>
      <c r="P55" s="73"/>
      <c r="Q55" s="73"/>
      <c r="R55" s="73"/>
      <c r="S55" s="73"/>
      <c r="T55" s="73"/>
      <c r="U55" s="2"/>
      <c r="V55" s="2"/>
      <c r="W55" s="89"/>
    </row>
    <row r="56" spans="2:23">
      <c r="B56" s="37"/>
      <c r="D56" s="44" t="s">
        <v>16</v>
      </c>
      <c r="E56" s="44" t="s">
        <v>85</v>
      </c>
      <c r="F56" s="38"/>
      <c r="G56" s="38"/>
      <c r="H56" s="39">
        <f>+H57+H58</f>
        <v>0</v>
      </c>
      <c r="I56" s="39">
        <f>+I57+I58</f>
        <v>0</v>
      </c>
      <c r="J56" s="134"/>
      <c r="K56" s="134"/>
      <c r="L56" s="41"/>
      <c r="M56" s="73"/>
      <c r="N56" s="73"/>
      <c r="O56" s="73"/>
      <c r="P56" s="73"/>
      <c r="Q56" s="73"/>
      <c r="R56" s="73"/>
      <c r="S56" s="73"/>
      <c r="T56" s="73"/>
      <c r="U56" s="2"/>
      <c r="V56" s="2"/>
      <c r="W56" s="89"/>
    </row>
    <row r="57" spans="2:23" ht="16.5" thickBot="1">
      <c r="B57" s="37"/>
      <c r="E57" s="44" t="s">
        <v>86</v>
      </c>
      <c r="F57" s="44" t="s">
        <v>87</v>
      </c>
      <c r="G57" s="38"/>
      <c r="H57" s="39"/>
      <c r="I57" s="39"/>
      <c r="J57" s="134"/>
      <c r="K57" s="134"/>
      <c r="L57" s="41"/>
      <c r="M57" s="90"/>
      <c r="N57" s="90"/>
      <c r="O57" s="90"/>
      <c r="P57" s="90"/>
      <c r="Q57" s="90"/>
      <c r="R57" s="90"/>
      <c r="S57" s="90"/>
      <c r="T57" s="90"/>
      <c r="U57" s="2"/>
      <c r="V57" s="2"/>
      <c r="W57" s="89"/>
    </row>
    <row r="58" spans="2:23">
      <c r="B58" s="37"/>
      <c r="E58" s="44" t="s">
        <v>88</v>
      </c>
      <c r="F58" s="44" t="s">
        <v>89</v>
      </c>
      <c r="G58" s="38"/>
      <c r="H58" s="39"/>
      <c r="I58" s="39"/>
      <c r="J58" s="134"/>
      <c r="K58" s="134"/>
      <c r="L58" s="41"/>
      <c r="M58" s="12"/>
      <c r="N58" s="13"/>
      <c r="O58" s="13"/>
      <c r="P58" s="13"/>
      <c r="Q58" s="13"/>
      <c r="R58" s="13"/>
      <c r="S58" s="17" t="s">
        <v>3</v>
      </c>
      <c r="T58" s="17" t="s">
        <v>4</v>
      </c>
      <c r="U58" s="2"/>
      <c r="V58" s="2"/>
      <c r="W58" s="89"/>
    </row>
    <row r="59" spans="2:23">
      <c r="B59" s="37"/>
      <c r="D59" s="44" t="s">
        <v>19</v>
      </c>
      <c r="E59" s="44" t="s">
        <v>90</v>
      </c>
      <c r="F59" s="38"/>
      <c r="G59" s="38"/>
      <c r="H59" s="45">
        <f>+H60+H61</f>
        <v>0</v>
      </c>
      <c r="I59" s="45">
        <f>+I60+I61</f>
        <v>0</v>
      </c>
      <c r="J59" s="132"/>
      <c r="K59" s="147"/>
      <c r="L59" s="41"/>
      <c r="M59" s="23"/>
      <c r="N59" s="24"/>
      <c r="O59" s="91" t="s">
        <v>91</v>
      </c>
      <c r="P59" s="24"/>
      <c r="Q59" s="24"/>
      <c r="R59" s="24"/>
      <c r="S59" s="92">
        <f>+H7</f>
        <v>2019</v>
      </c>
      <c r="T59" s="22" t="str">
        <f>+T7</f>
        <v>2019 (31/12)</v>
      </c>
      <c r="U59" s="2"/>
      <c r="V59" s="2"/>
      <c r="W59" s="89"/>
    </row>
    <row r="60" spans="2:23" ht="16.5" thickBot="1">
      <c r="B60" s="37"/>
      <c r="E60" s="44" t="s">
        <v>92</v>
      </c>
      <c r="F60" s="44" t="s">
        <v>87</v>
      </c>
      <c r="G60" s="38"/>
      <c r="H60" s="39"/>
      <c r="I60" s="39"/>
      <c r="J60" s="131"/>
      <c r="K60" s="134"/>
      <c r="L60" s="41"/>
      <c r="M60" s="26"/>
      <c r="N60" s="27"/>
      <c r="O60" s="27"/>
      <c r="P60" s="27"/>
      <c r="Q60" s="27"/>
      <c r="R60" s="27"/>
      <c r="S60" s="29"/>
      <c r="T60" s="31"/>
      <c r="U60" s="38"/>
      <c r="V60" s="38"/>
      <c r="W60" s="56"/>
    </row>
    <row r="61" spans="2:23">
      <c r="B61" s="37"/>
      <c r="E61" s="44" t="s">
        <v>93</v>
      </c>
      <c r="F61" s="44" t="s">
        <v>89</v>
      </c>
      <c r="G61" s="38"/>
      <c r="H61" s="45"/>
      <c r="I61" s="45"/>
      <c r="J61" s="132"/>
      <c r="K61" s="147"/>
      <c r="L61" s="41"/>
      <c r="M61" s="93"/>
      <c r="N61" s="71"/>
      <c r="O61" s="71"/>
      <c r="P61" s="71"/>
      <c r="Q61" s="71"/>
      <c r="R61" s="70"/>
      <c r="S61" s="94"/>
      <c r="T61" s="95"/>
      <c r="U61"/>
      <c r="V61"/>
      <c r="W61" s="89"/>
    </row>
    <row r="62" spans="2:23">
      <c r="B62" s="37"/>
      <c r="C62" s="38"/>
      <c r="D62" s="38"/>
      <c r="E62" s="38"/>
      <c r="F62" s="38"/>
      <c r="G62" s="38"/>
      <c r="H62" s="39"/>
      <c r="I62" s="39"/>
      <c r="J62" s="134"/>
      <c r="K62" s="134"/>
      <c r="L62" s="41"/>
      <c r="M62" s="57"/>
      <c r="N62" s="58" t="s">
        <v>94</v>
      </c>
      <c r="O62"/>
      <c r="P62"/>
      <c r="Q62" s="58" t="s">
        <v>95</v>
      </c>
      <c r="R62"/>
      <c r="S62" s="39">
        <f>+[1]PARTIDAS!U4</f>
        <v>151000</v>
      </c>
      <c r="T62" s="126">
        <v>151000</v>
      </c>
      <c r="U62" s="38"/>
      <c r="V62" s="38"/>
      <c r="W62" s="46"/>
    </row>
    <row r="63" spans="2:23">
      <c r="B63" s="37"/>
      <c r="C63" s="38" t="s">
        <v>79</v>
      </c>
      <c r="D63" s="38" t="s">
        <v>96</v>
      </c>
      <c r="E63" s="38"/>
      <c r="F63" s="38"/>
      <c r="G63" s="38"/>
      <c r="H63" s="39">
        <f>+H64+H65+H66</f>
        <v>0</v>
      </c>
      <c r="I63" s="39">
        <f>+I64+I65+I66</f>
        <v>0</v>
      </c>
      <c r="J63" s="130"/>
      <c r="K63" s="146">
        <f>I63/$I$89</f>
        <v>0</v>
      </c>
      <c r="L63" s="41"/>
      <c r="M63" s="57"/>
      <c r="N63" s="58" t="s">
        <v>97</v>
      </c>
      <c r="O63"/>
      <c r="P63"/>
      <c r="Q63" s="58" t="s">
        <v>95</v>
      </c>
      <c r="R63"/>
      <c r="S63" s="39">
        <f>+[1]PARTIDAS!U5</f>
        <v>342153.24</v>
      </c>
      <c r="T63" s="126">
        <v>277078.92</v>
      </c>
      <c r="U63" s="38"/>
      <c r="V63" s="38"/>
      <c r="W63" s="56"/>
    </row>
    <row r="64" spans="2:23">
      <c r="B64" s="37"/>
      <c r="D64" s="44" t="s">
        <v>16</v>
      </c>
      <c r="E64" s="44" t="s">
        <v>98</v>
      </c>
      <c r="F64" s="38"/>
      <c r="G64" s="38"/>
      <c r="H64" s="39"/>
      <c r="I64" s="39"/>
      <c r="J64" s="134"/>
      <c r="K64" s="134"/>
      <c r="L64" s="41"/>
      <c r="M64" s="59"/>
      <c r="N64" s="3" t="s">
        <v>99</v>
      </c>
      <c r="P64" s="96"/>
      <c r="Q64" s="58" t="s">
        <v>95</v>
      </c>
      <c r="S64" s="39">
        <f>+[1]PARTIDAS!U6</f>
        <v>47785.56</v>
      </c>
      <c r="T64" s="126">
        <v>56582.879999999997</v>
      </c>
      <c r="U64" s="38"/>
      <c r="V64" s="44"/>
      <c r="W64" s="46"/>
    </row>
    <row r="65" spans="2:23">
      <c r="B65" s="37"/>
      <c r="D65" s="44" t="s">
        <v>19</v>
      </c>
      <c r="E65" s="44" t="s">
        <v>100</v>
      </c>
      <c r="F65" s="38"/>
      <c r="G65" s="38"/>
      <c r="H65" s="45">
        <v>0</v>
      </c>
      <c r="I65" s="45"/>
      <c r="J65" s="130"/>
      <c r="K65" s="146"/>
      <c r="L65" s="41"/>
      <c r="M65" s="61"/>
      <c r="N65" s="3" t="s">
        <v>101</v>
      </c>
      <c r="P65" s="96"/>
      <c r="Q65" s="58" t="s">
        <v>102</v>
      </c>
      <c r="S65" s="39">
        <f>+[1]PARTIDAS!U7</f>
        <v>3168640</v>
      </c>
      <c r="T65" s="126">
        <f>+I43</f>
        <v>16322.75</v>
      </c>
      <c r="W65" s="83"/>
    </row>
    <row r="66" spans="2:23">
      <c r="B66" s="37"/>
      <c r="D66" s="44" t="s">
        <v>33</v>
      </c>
      <c r="E66" s="44" t="s">
        <v>103</v>
      </c>
      <c r="F66" s="38"/>
      <c r="G66" s="38"/>
      <c r="H66" s="39"/>
      <c r="I66" s="39"/>
      <c r="J66" s="134"/>
      <c r="K66" s="134"/>
      <c r="L66" s="41"/>
      <c r="M66" s="61"/>
      <c r="N66" s="3" t="s">
        <v>125</v>
      </c>
      <c r="P66" s="96"/>
      <c r="Q66" s="58" t="s">
        <v>95</v>
      </c>
      <c r="S66" s="39"/>
      <c r="T66" s="126">
        <v>77252.800000000003</v>
      </c>
      <c r="W66" s="83"/>
    </row>
    <row r="67" spans="2:23">
      <c r="B67" s="37"/>
      <c r="C67" s="38"/>
      <c r="D67" s="38"/>
      <c r="E67" s="38"/>
      <c r="F67" s="38"/>
      <c r="G67" s="38"/>
      <c r="H67" s="39"/>
      <c r="I67" s="39"/>
      <c r="J67" s="134"/>
      <c r="K67" s="134"/>
      <c r="L67" s="41"/>
      <c r="M67" s="97"/>
      <c r="Q67" s="58"/>
      <c r="S67" s="39"/>
      <c r="T67" s="39"/>
    </row>
    <row r="68" spans="2:23" ht="16.5" thickBot="1">
      <c r="B68" s="37"/>
      <c r="C68" s="38" t="s">
        <v>104</v>
      </c>
      <c r="D68" s="38" t="s">
        <v>105</v>
      </c>
      <c r="E68" s="38"/>
      <c r="F68" s="38"/>
      <c r="G68" s="38"/>
      <c r="H68" s="39">
        <f>+H69+H70</f>
        <v>0</v>
      </c>
      <c r="I68" s="39">
        <f>+I69+I70</f>
        <v>0</v>
      </c>
      <c r="J68" s="134"/>
      <c r="K68" s="146">
        <f>I68/$I$87</f>
        <v>0</v>
      </c>
      <c r="L68" s="41"/>
      <c r="M68" s="98"/>
      <c r="N68" s="99"/>
      <c r="O68" s="99"/>
      <c r="P68" s="99"/>
      <c r="Q68" s="99"/>
      <c r="R68" s="99"/>
      <c r="S68" s="100"/>
      <c r="T68" s="100"/>
    </row>
    <row r="69" spans="2:23" ht="16.5" thickBot="1">
      <c r="B69" s="37"/>
      <c r="D69" s="44" t="s">
        <v>16</v>
      </c>
      <c r="E69" s="44" t="s">
        <v>106</v>
      </c>
      <c r="F69" s="38"/>
      <c r="G69" s="38"/>
      <c r="H69" s="39"/>
      <c r="I69" s="39"/>
      <c r="J69" s="134"/>
      <c r="K69" s="134"/>
      <c r="L69" s="41"/>
      <c r="M69" s="65"/>
      <c r="N69" s="67"/>
      <c r="O69" s="67" t="s">
        <v>107</v>
      </c>
      <c r="P69" s="68"/>
      <c r="Q69" s="68"/>
      <c r="R69" s="68"/>
      <c r="S69" s="69">
        <f>SUM(S62:S68)</f>
        <v>3709578.8</v>
      </c>
      <c r="T69" s="69">
        <f>SUM(T62:T68)</f>
        <v>578237.35</v>
      </c>
    </row>
    <row r="70" spans="2:23">
      <c r="B70" s="37"/>
      <c r="D70" s="44" t="s">
        <v>19</v>
      </c>
      <c r="E70" s="44" t="s">
        <v>108</v>
      </c>
      <c r="F70" s="38"/>
      <c r="G70" s="38"/>
      <c r="H70" s="39"/>
      <c r="I70" s="39"/>
      <c r="J70" s="134"/>
      <c r="K70" s="134"/>
      <c r="L70" s="41"/>
      <c r="M70" s="101"/>
      <c r="N70" s="102"/>
      <c r="O70" s="102"/>
      <c r="P70" s="103"/>
      <c r="Q70" s="103" t="s">
        <v>109</v>
      </c>
      <c r="R70" s="103"/>
      <c r="S70" s="104">
        <f>+S62+S63+S64</f>
        <v>540938.80000000005</v>
      </c>
      <c r="T70" s="104">
        <f>+T62+T63+T64</f>
        <v>484661.8</v>
      </c>
    </row>
    <row r="71" spans="2:23" ht="16.5" thickBot="1">
      <c r="B71" s="37"/>
      <c r="C71" s="38"/>
      <c r="D71" s="38"/>
      <c r="E71" s="38"/>
      <c r="F71" s="38"/>
      <c r="G71" s="38"/>
      <c r="H71" s="39"/>
      <c r="I71" s="39"/>
      <c r="J71" s="134"/>
      <c r="K71" s="134"/>
      <c r="L71" s="41"/>
      <c r="M71" s="105"/>
      <c r="N71" s="106"/>
      <c r="O71" s="106"/>
      <c r="P71" s="107"/>
      <c r="Q71" s="107" t="s">
        <v>110</v>
      </c>
      <c r="R71" s="107"/>
      <c r="S71" s="108">
        <f>+S65</f>
        <v>3168640</v>
      </c>
      <c r="T71" s="108">
        <f>+T65</f>
        <v>16322.75</v>
      </c>
    </row>
    <row r="72" spans="2:23">
      <c r="B72" s="37"/>
      <c r="C72" s="38" t="s">
        <v>111</v>
      </c>
      <c r="D72" s="38" t="s">
        <v>112</v>
      </c>
      <c r="E72" s="38"/>
      <c r="F72" s="38"/>
      <c r="G72" s="38"/>
      <c r="H72" s="39"/>
      <c r="I72" s="39"/>
      <c r="J72" s="134"/>
      <c r="K72" s="146">
        <f>I72/$I$89</f>
        <v>0</v>
      </c>
      <c r="L72" s="41"/>
      <c r="N72" s="55"/>
      <c r="O72" s="55"/>
    </row>
    <row r="73" spans="2:23">
      <c r="B73" s="37"/>
      <c r="C73" s="38"/>
      <c r="D73" s="38"/>
      <c r="E73" s="38"/>
      <c r="F73" s="38"/>
      <c r="G73" s="38"/>
      <c r="H73" s="39"/>
      <c r="I73" s="39"/>
      <c r="J73" s="134"/>
      <c r="K73" s="134"/>
      <c r="L73" s="41"/>
      <c r="N73" s="109"/>
      <c r="O73" s="109"/>
    </row>
    <row r="74" spans="2:23">
      <c r="B74" s="37"/>
      <c r="C74" s="38" t="s">
        <v>113</v>
      </c>
      <c r="D74" s="38" t="s">
        <v>114</v>
      </c>
      <c r="E74" s="38"/>
      <c r="F74" s="38"/>
      <c r="G74" s="38"/>
      <c r="H74" s="39">
        <f>+H75+H76</f>
        <v>0</v>
      </c>
      <c r="I74" s="39">
        <f>+I75+I76</f>
        <v>0</v>
      </c>
      <c r="J74" s="134"/>
      <c r="K74" s="146">
        <f>I74/$I$89</f>
        <v>0</v>
      </c>
      <c r="L74" s="41"/>
      <c r="N74" s="109"/>
      <c r="O74" s="109"/>
    </row>
    <row r="75" spans="2:23">
      <c r="B75" s="37"/>
      <c r="D75" s="44" t="s">
        <v>16</v>
      </c>
      <c r="E75" s="44" t="s">
        <v>115</v>
      </c>
      <c r="F75" s="38"/>
      <c r="G75" s="38"/>
      <c r="H75" s="39"/>
      <c r="I75" s="39"/>
      <c r="J75" s="134"/>
      <c r="K75" s="134"/>
      <c r="L75" s="41"/>
      <c r="N75" s="109"/>
    </row>
    <row r="76" spans="2:23">
      <c r="B76" s="37"/>
      <c r="D76" s="44" t="s">
        <v>19</v>
      </c>
      <c r="E76" s="44" t="s">
        <v>77</v>
      </c>
      <c r="F76" s="38"/>
      <c r="G76" s="38"/>
      <c r="H76" s="39"/>
      <c r="I76" s="39"/>
      <c r="J76" s="134"/>
      <c r="K76" s="134"/>
      <c r="L76" s="41"/>
      <c r="N76" s="44"/>
    </row>
    <row r="77" spans="2:23" ht="16.5" thickBot="1">
      <c r="B77" s="37"/>
      <c r="C77" s="38"/>
      <c r="D77" s="38"/>
      <c r="E77" s="38"/>
      <c r="F77" s="38"/>
      <c r="G77" s="38"/>
      <c r="H77" s="39"/>
      <c r="I77" s="39"/>
      <c r="J77" s="134"/>
      <c r="K77" s="134"/>
      <c r="L77" s="41"/>
      <c r="N77" s="109"/>
    </row>
    <row r="78" spans="2:23" ht="16.5" thickBot="1">
      <c r="B78" s="110"/>
      <c r="C78" s="68" t="s">
        <v>116</v>
      </c>
      <c r="D78" s="68" t="s">
        <v>117</v>
      </c>
      <c r="E78" s="68"/>
      <c r="F78" s="69"/>
      <c r="G78" s="111"/>
      <c r="H78" s="69">
        <f>+H55-H63+H68+H74</f>
        <v>0</v>
      </c>
      <c r="I78" s="69">
        <f>+I55-I63+I68+I74</f>
        <v>0</v>
      </c>
      <c r="J78" s="136"/>
      <c r="K78" s="149"/>
      <c r="L78" s="41"/>
      <c r="N78" s="109"/>
    </row>
    <row r="79" spans="2:23" ht="16.5" thickBot="1">
      <c r="B79" s="37"/>
      <c r="C79" s="38"/>
      <c r="D79" s="38"/>
      <c r="E79" s="38"/>
      <c r="F79" s="38"/>
      <c r="G79" s="38"/>
      <c r="H79" s="39"/>
      <c r="I79" s="69"/>
      <c r="J79" s="134"/>
      <c r="K79" s="134"/>
      <c r="L79" s="41"/>
      <c r="N79" s="109"/>
    </row>
    <row r="80" spans="2:23" ht="16.5" thickBot="1">
      <c r="B80" s="110"/>
      <c r="C80" s="68" t="s">
        <v>118</v>
      </c>
      <c r="D80" s="68" t="s">
        <v>119</v>
      </c>
      <c r="E80" s="68"/>
      <c r="F80" s="69"/>
      <c r="G80" s="111"/>
      <c r="H80" s="69">
        <f>+H78+H53</f>
        <v>-40802.277199999924</v>
      </c>
      <c r="I80" s="69">
        <f>+I78+I53</f>
        <v>-4.1181724697025857E-11</v>
      </c>
      <c r="J80" s="136">
        <f>I80/H80</f>
        <v>1.0092996647017028E-15</v>
      </c>
      <c r="K80" s="149"/>
      <c r="L80" s="41"/>
      <c r="N80" s="109"/>
    </row>
    <row r="81" spans="2:14">
      <c r="B81" s="37"/>
      <c r="C81" s="38"/>
      <c r="D81" s="38"/>
      <c r="E81" s="44"/>
      <c r="F81" s="44"/>
      <c r="G81" s="44"/>
      <c r="H81" s="39"/>
      <c r="I81" s="39"/>
      <c r="J81" s="134"/>
      <c r="K81" s="134"/>
      <c r="L81" s="41"/>
      <c r="N81" s="109"/>
    </row>
    <row r="82" spans="2:14">
      <c r="B82" s="37"/>
      <c r="C82" s="38" t="s">
        <v>120</v>
      </c>
      <c r="D82" s="38" t="s">
        <v>121</v>
      </c>
      <c r="E82" s="38"/>
      <c r="F82" s="38"/>
      <c r="G82" s="38"/>
      <c r="H82" s="39"/>
      <c r="I82" s="39">
        <v>-1803.1</v>
      </c>
      <c r="J82" s="134"/>
      <c r="K82" s="134"/>
      <c r="L82" s="41"/>
      <c r="N82" s="109"/>
    </row>
    <row r="83" spans="2:14" ht="16.5" thickBot="1">
      <c r="B83" s="37"/>
      <c r="C83" s="38"/>
      <c r="D83" s="38"/>
      <c r="E83" s="44"/>
      <c r="F83" s="44"/>
      <c r="G83" s="38"/>
      <c r="H83" s="39"/>
      <c r="I83" s="39"/>
      <c r="J83" s="134"/>
      <c r="K83" s="134"/>
      <c r="L83" s="41"/>
      <c r="N83" s="109"/>
    </row>
    <row r="84" spans="2:14" ht="16.5" thickBot="1">
      <c r="B84" s="110"/>
      <c r="C84" s="68" t="s">
        <v>122</v>
      </c>
      <c r="D84" s="68" t="s">
        <v>123</v>
      </c>
      <c r="E84" s="68"/>
      <c r="F84" s="69"/>
      <c r="G84" s="111"/>
      <c r="H84" s="69">
        <f>+H80-H82</f>
        <v>-40802.277199999924</v>
      </c>
      <c r="I84" s="69">
        <f>+I80-I82</f>
        <v>1803.0999999999588</v>
      </c>
      <c r="J84" s="136">
        <f>I84/H84</f>
        <v>-4.4191160977651564E-2</v>
      </c>
      <c r="K84" s="149"/>
      <c r="L84" s="41"/>
      <c r="N84" s="109"/>
    </row>
    <row r="85" spans="2:14">
      <c r="B85" s="112"/>
      <c r="C85" s="112"/>
      <c r="D85" s="71"/>
      <c r="E85" s="71"/>
      <c r="F85" s="71"/>
      <c r="G85" s="71"/>
      <c r="H85" s="113"/>
      <c r="I85" s="113"/>
      <c r="J85" s="114"/>
      <c r="K85" s="138"/>
      <c r="L85" s="41"/>
      <c r="N85" s="109"/>
    </row>
    <row r="86" spans="2:14" ht="16.5" thickBot="1">
      <c r="B86" s="44"/>
      <c r="L86" s="41"/>
      <c r="N86" s="109"/>
    </row>
    <row r="87" spans="2:14" ht="16.5" thickBot="1">
      <c r="B87" s="68"/>
      <c r="C87" s="68" t="s">
        <v>5</v>
      </c>
      <c r="D87" s="68"/>
      <c r="E87" s="139"/>
      <c r="F87" s="139"/>
      <c r="G87" s="140"/>
      <c r="H87" s="141">
        <f>+H9+H23+H51+H55+H43</f>
        <v>540938.80000000005</v>
      </c>
      <c r="I87" s="142">
        <f>+I9+I23+I51+I55+I43</f>
        <v>578239.81999999995</v>
      </c>
    </row>
    <row r="88" spans="2:14" ht="16.5" thickBot="1">
      <c r="I88" s="41"/>
    </row>
    <row r="89" spans="2:14" ht="16.5" thickBot="1">
      <c r="B89" s="68"/>
      <c r="C89" s="68" t="s">
        <v>128</v>
      </c>
      <c r="D89" s="68"/>
      <c r="E89" s="139"/>
      <c r="F89" s="139"/>
      <c r="G89" s="140"/>
      <c r="H89" s="141">
        <f>+H13+H15+H17+H30+H35+H41+H63-H72</f>
        <v>581741.07719999994</v>
      </c>
      <c r="I89" s="142">
        <f>+I13+I15+I17+I30+I35+I41+I63-I72</f>
        <v>578239.82000000007</v>
      </c>
    </row>
    <row r="90" spans="2:14">
      <c r="B90" s="44"/>
      <c r="G90" s="83"/>
      <c r="L90" s="41"/>
      <c r="N90" s="109"/>
    </row>
    <row r="91" spans="2:14">
      <c r="B91" s="44"/>
      <c r="G91" s="83"/>
      <c r="L91" s="41"/>
      <c r="N91" s="109"/>
    </row>
    <row r="92" spans="2:14">
      <c r="B92" s="44"/>
      <c r="G92" s="83"/>
      <c r="L92" s="41"/>
      <c r="N92" s="109"/>
    </row>
    <row r="93" spans="2:14">
      <c r="B93" s="44"/>
      <c r="G93" s="83"/>
      <c r="H93" s="41"/>
      <c r="I93" s="41"/>
      <c r="L93" s="41"/>
      <c r="N93" s="109"/>
    </row>
    <row r="94" spans="2:14">
      <c r="B94" s="44"/>
      <c r="G94" s="83"/>
      <c r="H94" s="41"/>
      <c r="I94" s="41"/>
      <c r="L94" s="41"/>
      <c r="N94" s="109"/>
    </row>
    <row r="95" spans="2:14">
      <c r="G95" s="83"/>
      <c r="L95" s="41"/>
      <c r="N95" s="109"/>
    </row>
    <row r="96" spans="2:14" ht="24" customHeight="1">
      <c r="G96" s="83"/>
      <c r="H96" s="115"/>
      <c r="I96" s="115"/>
      <c r="J96" s="116"/>
      <c r="K96" s="116"/>
      <c r="L96" s="117"/>
      <c r="N96" s="109"/>
    </row>
    <row r="97" spans="2:14" ht="24" customHeight="1">
      <c r="L97" s="41"/>
      <c r="N97" s="109"/>
    </row>
    <row r="98" spans="2:14" ht="24" customHeight="1">
      <c r="L98" s="41"/>
      <c r="N98" s="109"/>
    </row>
    <row r="99" spans="2:14" ht="24" customHeight="1">
      <c r="B99" s="118"/>
      <c r="C99" s="118"/>
      <c r="D99" s="118"/>
      <c r="E99" s="118"/>
      <c r="F99" s="118"/>
      <c r="G99" s="119"/>
      <c r="H99" s="83"/>
      <c r="I99" s="83"/>
      <c r="L99" s="41"/>
      <c r="N99" s="109"/>
    </row>
    <row r="100" spans="2:14" ht="24" customHeight="1">
      <c r="B100" s="120"/>
      <c r="C100" s="120"/>
      <c r="D100" s="120"/>
      <c r="E100" s="120"/>
      <c r="F100" s="120"/>
      <c r="G100" s="119"/>
      <c r="I100" s="83"/>
      <c r="L100" s="41"/>
      <c r="N100" s="109"/>
    </row>
    <row r="101" spans="2:14" ht="36.75" customHeight="1">
      <c r="B101" s="120"/>
      <c r="C101" s="120"/>
      <c r="D101" s="120"/>
      <c r="E101" s="120"/>
      <c r="F101" s="120"/>
      <c r="G101" s="119"/>
      <c r="I101" s="83"/>
      <c r="L101" s="41"/>
      <c r="N101" s="109"/>
    </row>
    <row r="102" spans="2:14" ht="24" customHeight="1">
      <c r="B102" s="121"/>
      <c r="C102" s="121"/>
      <c r="D102" s="121"/>
      <c r="E102" s="121"/>
      <c r="F102" s="121"/>
      <c r="G102" s="119"/>
      <c r="I102" s="83"/>
      <c r="L102" s="41"/>
      <c r="N102" s="109"/>
    </row>
    <row r="103" spans="2:14" ht="24" customHeight="1">
      <c r="B103" s="121"/>
      <c r="C103" s="121"/>
      <c r="D103" s="121"/>
      <c r="E103" s="121"/>
      <c r="F103" s="121"/>
      <c r="G103" s="119"/>
      <c r="I103" s="83"/>
      <c r="L103" s="41"/>
      <c r="M103" s="41"/>
      <c r="N103" s="109"/>
    </row>
    <row r="104" spans="2:14" ht="24" customHeight="1">
      <c r="B104" s="120"/>
      <c r="C104" s="120"/>
      <c r="D104" s="120"/>
      <c r="E104" s="120"/>
      <c r="F104" s="120"/>
      <c r="G104" s="119"/>
      <c r="I104" s="83"/>
      <c r="L104" s="41"/>
      <c r="M104" s="41"/>
      <c r="N104" s="109"/>
    </row>
    <row r="105" spans="2:14" ht="24" customHeight="1">
      <c r="B105" s="120"/>
      <c r="C105" s="120"/>
      <c r="D105" s="120"/>
      <c r="E105" s="120"/>
      <c r="F105" s="120"/>
      <c r="G105" s="119"/>
      <c r="I105" s="83"/>
      <c r="L105" s="41"/>
      <c r="M105" s="41"/>
      <c r="N105" s="109"/>
    </row>
    <row r="106" spans="2:14" ht="24" customHeight="1">
      <c r="B106" s="118"/>
      <c r="C106" s="118"/>
      <c r="D106" s="118"/>
      <c r="E106" s="118"/>
      <c r="F106" s="118"/>
      <c r="G106" s="119"/>
      <c r="H106" s="119"/>
      <c r="I106" s="83"/>
      <c r="L106" s="41"/>
      <c r="N106" s="109"/>
    </row>
    <row r="107" spans="2:14" ht="24" customHeight="1">
      <c r="L107" s="41"/>
      <c r="N107" s="109"/>
    </row>
    <row r="108" spans="2:14" ht="24" customHeight="1">
      <c r="L108" s="41"/>
      <c r="N108" s="109"/>
    </row>
    <row r="109" spans="2:14" ht="24" customHeight="1">
      <c r="L109" s="41"/>
      <c r="N109" s="109"/>
    </row>
    <row r="110" spans="2:14" ht="24" customHeight="1">
      <c r="I110" s="46"/>
      <c r="L110" s="41"/>
      <c r="N110" s="109"/>
    </row>
    <row r="111" spans="2:14" ht="24" customHeight="1">
      <c r="L111" s="41"/>
      <c r="N111" s="109"/>
    </row>
    <row r="112" spans="2:14">
      <c r="L112" s="41"/>
      <c r="N112" s="109"/>
    </row>
    <row r="113" spans="14:20">
      <c r="N113" s="109"/>
    </row>
    <row r="114" spans="14:20">
      <c r="N114" s="109"/>
    </row>
    <row r="115" spans="14:20">
      <c r="N115" s="109"/>
    </row>
    <row r="116" spans="14:20">
      <c r="N116" s="109"/>
    </row>
    <row r="117" spans="14:20">
      <c r="N117" s="109"/>
    </row>
    <row r="118" spans="14:20">
      <c r="N118" s="109"/>
    </row>
    <row r="119" spans="14:20" ht="54" customHeight="1">
      <c r="N119" s="109"/>
    </row>
    <row r="120" spans="14:20" ht="36" customHeight="1">
      <c r="N120" s="109"/>
    </row>
    <row r="121" spans="14:20" ht="102" customHeight="1">
      <c r="O121" s="125"/>
      <c r="P121" s="125"/>
      <c r="Q121" s="125"/>
      <c r="R121" s="125"/>
      <c r="S121" s="125"/>
      <c r="T121" s="125"/>
    </row>
    <row r="122" spans="14:20" ht="38.25" customHeight="1">
      <c r="O122" s="125"/>
      <c r="P122" s="125"/>
      <c r="Q122" s="125"/>
      <c r="R122" s="125"/>
      <c r="S122" s="125"/>
      <c r="T122" s="125"/>
    </row>
    <row r="123" spans="14:20" ht="49.5" customHeight="1">
      <c r="O123" s="125"/>
      <c r="P123" s="125"/>
      <c r="Q123" s="125"/>
      <c r="R123" s="125"/>
      <c r="S123" s="125"/>
      <c r="T123" s="125"/>
    </row>
    <row r="124" spans="14:20" ht="20.25" customHeight="1">
      <c r="O124" s="125"/>
      <c r="P124" s="125"/>
      <c r="Q124" s="125"/>
      <c r="R124" s="125"/>
      <c r="S124" s="125"/>
      <c r="T124" s="125"/>
    </row>
    <row r="125" spans="14:20" ht="38.25" customHeight="1">
      <c r="O125" s="125"/>
      <c r="P125" s="125"/>
      <c r="Q125" s="125"/>
      <c r="R125" s="125"/>
      <c r="S125" s="125"/>
      <c r="T125" s="125"/>
    </row>
    <row r="126" spans="14:20">
      <c r="O126" s="125"/>
      <c r="P126" s="125"/>
      <c r="Q126" s="125"/>
      <c r="R126" s="125"/>
      <c r="S126" s="125"/>
      <c r="T126" s="125"/>
    </row>
    <row r="127" spans="14:20">
      <c r="O127" s="125"/>
      <c r="P127" s="125"/>
      <c r="Q127" s="125"/>
      <c r="R127" s="125"/>
      <c r="S127" s="125"/>
      <c r="T127" s="125"/>
    </row>
    <row r="128" spans="14:20">
      <c r="O128" s="125"/>
      <c r="P128" s="125"/>
      <c r="Q128" s="125"/>
      <c r="R128" s="125"/>
      <c r="S128" s="125"/>
      <c r="T128" s="125"/>
    </row>
    <row r="129" spans="15:20">
      <c r="O129" s="125"/>
      <c r="P129" s="125"/>
      <c r="Q129" s="125"/>
      <c r="R129" s="125"/>
      <c r="S129" s="125"/>
      <c r="T129" s="125"/>
    </row>
    <row r="130" spans="15:20">
      <c r="O130" s="125"/>
      <c r="P130" s="125"/>
      <c r="Q130" s="125"/>
      <c r="R130" s="125"/>
      <c r="S130" s="125"/>
      <c r="T130" s="125"/>
    </row>
  </sheetData>
  <mergeCells count="13">
    <mergeCell ref="M53:T56"/>
    <mergeCell ref="H96:I96"/>
    <mergeCell ref="B100:F100"/>
    <mergeCell ref="B101:F101"/>
    <mergeCell ref="B104:F104"/>
    <mergeCell ref="B105:F105"/>
    <mergeCell ref="B2:J2"/>
    <mergeCell ref="M2:T2"/>
    <mergeCell ref="J5:J7"/>
    <mergeCell ref="B6:G6"/>
    <mergeCell ref="M26:T29"/>
    <mergeCell ref="M52:R52"/>
    <mergeCell ref="K5:K7"/>
  </mergeCells>
  <pageMargins left="0.7" right="0.7" top="0.75" bottom="0.75" header="0.3" footer="0.3"/>
  <pageSetup paperSize="9" orientation="portrait" horizontalDpi="1200" verticalDpi="120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909E79-5DAF-494F-B7EC-47621924ECCF}">
  <dimension ref="B1:X118"/>
  <sheetViews>
    <sheetView showGridLines="0" zoomScale="70" zoomScaleNormal="70" workbookViewId="0">
      <selection activeCell="J78" sqref="J78"/>
    </sheetView>
  </sheetViews>
  <sheetFormatPr baseColWidth="10" defaultColWidth="10.85546875" defaultRowHeight="15.75"/>
  <cols>
    <col min="1" max="1" width="5.28515625" style="3" customWidth="1"/>
    <col min="2" max="2" width="4.42578125" style="3" bestFit="1" customWidth="1"/>
    <col min="3" max="3" width="5.42578125" style="3" customWidth="1"/>
    <col min="4" max="4" width="6.7109375" style="3" customWidth="1"/>
    <col min="5" max="5" width="8" style="3" customWidth="1"/>
    <col min="6" max="6" width="12.42578125" style="3" customWidth="1"/>
    <col min="7" max="7" width="46.7109375" style="3" customWidth="1"/>
    <col min="8" max="8" width="17.140625" style="3" bestFit="1" customWidth="1"/>
    <col min="9" max="9" width="15.42578125" style="3" bestFit="1" customWidth="1"/>
    <col min="10" max="10" width="10.85546875" style="3" customWidth="1"/>
    <col min="11" max="11" width="3.42578125" style="3" customWidth="1"/>
    <col min="12" max="12" width="2.42578125" style="3" customWidth="1"/>
    <col min="13" max="13" width="22.140625" style="3" customWidth="1"/>
    <col min="14" max="14" width="61.42578125" style="3" customWidth="1"/>
    <col min="15" max="15" width="5.85546875" style="3" customWidth="1"/>
    <col min="16" max="16" width="3.42578125" style="3" customWidth="1"/>
    <col min="17" max="17" width="5" style="3" customWidth="1"/>
    <col min="18" max="18" width="17.85546875" style="3" bestFit="1" customWidth="1"/>
    <col min="19" max="19" width="18.28515625" style="3" customWidth="1"/>
    <col min="20" max="20" width="4" style="3" customWidth="1"/>
    <col min="21" max="21" width="14.42578125" style="3" customWidth="1"/>
    <col min="22" max="25" width="10.85546875" style="3"/>
    <col min="26" max="26" width="18" style="3" customWidth="1"/>
    <col min="27" max="27" width="23.42578125" style="3" bestFit="1" customWidth="1"/>
    <col min="28" max="28" width="21.28515625" style="3" bestFit="1" customWidth="1"/>
    <col min="29" max="29" width="23.42578125" style="3" bestFit="1" customWidth="1"/>
    <col min="30" max="16384" width="10.85546875" style="3"/>
  </cols>
  <sheetData>
    <row r="1" spans="2:20" ht="10.5" customHeight="1">
      <c r="B1" s="1"/>
      <c r="C1" s="1"/>
      <c r="D1" s="1"/>
      <c r="E1" s="1"/>
      <c r="F1" s="1"/>
      <c r="G1" s="1"/>
      <c r="H1" s="1"/>
      <c r="I1" s="1"/>
      <c r="J1" s="1"/>
    </row>
    <row r="2" spans="2:20" s="5" customFormat="1" ht="20.25">
      <c r="B2" s="4" t="s">
        <v>0</v>
      </c>
      <c r="C2" s="4"/>
      <c r="D2" s="4"/>
      <c r="E2" s="4"/>
      <c r="F2" s="4"/>
      <c r="G2" s="4"/>
      <c r="H2" s="4"/>
      <c r="I2" s="4"/>
      <c r="J2" s="4"/>
      <c r="L2" s="4" t="s">
        <v>0</v>
      </c>
      <c r="M2" s="4"/>
      <c r="N2" s="4"/>
      <c r="O2" s="4"/>
      <c r="P2" s="4"/>
      <c r="Q2" s="4"/>
      <c r="R2" s="4"/>
      <c r="S2" s="4"/>
      <c r="T2" s="6"/>
    </row>
    <row r="3" spans="2:20" s="5" customFormat="1" ht="20.25">
      <c r="B3" s="7" t="s">
        <v>1</v>
      </c>
      <c r="C3" s="8"/>
      <c r="D3" s="8"/>
      <c r="E3" s="8"/>
      <c r="F3" s="10" t="str">
        <f>+'[1]PyG 2016'!F4</f>
        <v>EPE CONSEJO INSULAR DE LA ENERGIA DE GRAN CANARIA</v>
      </c>
      <c r="H3" s="9"/>
      <c r="I3" s="9"/>
      <c r="J3" s="9"/>
      <c r="L3" s="7" t="s">
        <v>1</v>
      </c>
      <c r="M3" s="8"/>
      <c r="N3" s="10" t="str">
        <f>+F3</f>
        <v>EPE CONSEJO INSULAR DE LA ENERGIA DE GRAN CANARIA</v>
      </c>
      <c r="O3" s="8"/>
      <c r="R3" s="9"/>
      <c r="S3" s="9"/>
      <c r="T3" s="11"/>
    </row>
    <row r="4" spans="2:20" ht="16.5" thickBot="1">
      <c r="B4" s="1"/>
      <c r="C4" s="1"/>
      <c r="D4" s="1"/>
      <c r="E4" s="1"/>
      <c r="F4" s="1"/>
      <c r="G4" s="1"/>
      <c r="H4" s="1"/>
      <c r="I4" s="1"/>
      <c r="J4" s="1"/>
    </row>
    <row r="5" spans="2:20" ht="15.75" customHeight="1">
      <c r="B5" s="12"/>
      <c r="C5" s="13"/>
      <c r="D5" s="13"/>
      <c r="E5" s="13"/>
      <c r="F5" s="13"/>
      <c r="G5" s="14"/>
      <c r="H5" s="15"/>
      <c r="I5" s="16"/>
      <c r="J5" s="127" t="s">
        <v>2</v>
      </c>
      <c r="L5" s="12"/>
      <c r="M5" s="13"/>
      <c r="N5" s="13"/>
      <c r="O5" s="13"/>
      <c r="P5" s="13"/>
      <c r="Q5" s="14"/>
      <c r="R5" s="17" t="s">
        <v>3</v>
      </c>
      <c r="S5" s="17" t="s">
        <v>4</v>
      </c>
    </row>
    <row r="6" spans="2:20" ht="15.75" customHeight="1">
      <c r="B6" s="18" t="s">
        <v>5</v>
      </c>
      <c r="C6" s="19"/>
      <c r="D6" s="19"/>
      <c r="E6" s="19"/>
      <c r="F6" s="19"/>
      <c r="G6" s="20"/>
      <c r="H6" s="21" t="s">
        <v>6</v>
      </c>
      <c r="I6" s="22" t="s">
        <v>7</v>
      </c>
      <c r="J6" s="128"/>
      <c r="L6" s="23"/>
      <c r="M6" s="24"/>
      <c r="N6" s="24" t="s">
        <v>8</v>
      </c>
      <c r="O6" s="24"/>
      <c r="P6" s="24"/>
      <c r="Q6" s="25"/>
      <c r="R6" s="22" t="s">
        <v>9</v>
      </c>
      <c r="S6" s="22" t="s">
        <v>10</v>
      </c>
    </row>
    <row r="7" spans="2:20" s="30" customFormat="1" ht="16.5" customHeight="1" thickBot="1">
      <c r="B7" s="26"/>
      <c r="C7" s="27"/>
      <c r="D7" s="27"/>
      <c r="E7" s="27"/>
      <c r="F7" s="27"/>
      <c r="G7" s="28"/>
      <c r="H7" s="28">
        <v>2018</v>
      </c>
      <c r="I7" s="29" t="s">
        <v>11</v>
      </c>
      <c r="J7" s="129"/>
      <c r="L7" s="26"/>
      <c r="M7" s="27"/>
      <c r="N7" s="27"/>
      <c r="O7" s="27"/>
      <c r="P7" s="27"/>
      <c r="Q7" s="27"/>
      <c r="R7" s="29">
        <f>+H7</f>
        <v>2018</v>
      </c>
      <c r="S7" s="31" t="str">
        <f>+I7</f>
        <v>2018 (31/12)</v>
      </c>
    </row>
    <row r="8" spans="2:20">
      <c r="B8" s="32"/>
      <c r="C8" s="33"/>
      <c r="D8" s="33"/>
      <c r="E8" s="33"/>
      <c r="F8" s="33"/>
      <c r="G8" s="33"/>
      <c r="H8" s="34"/>
      <c r="I8" s="34"/>
      <c r="J8" s="36"/>
      <c r="L8" s="32"/>
      <c r="M8" s="33"/>
      <c r="N8" s="33"/>
      <c r="O8" s="33"/>
      <c r="P8" s="33"/>
      <c r="Q8" s="33"/>
      <c r="R8" s="35"/>
      <c r="S8" s="35"/>
    </row>
    <row r="9" spans="2:20">
      <c r="B9" s="37"/>
      <c r="C9" s="38" t="s">
        <v>12</v>
      </c>
      <c r="D9" s="38" t="s">
        <v>13</v>
      </c>
      <c r="E9" s="38"/>
      <c r="F9" s="38"/>
      <c r="G9" s="38"/>
      <c r="H9" s="39">
        <f>SUM(H10:H11)</f>
        <v>0</v>
      </c>
      <c r="I9" s="39">
        <f>SUM(I10:I11)</f>
        <v>0</v>
      </c>
      <c r="J9" s="130"/>
      <c r="K9" s="41"/>
      <c r="L9" s="42"/>
      <c r="M9" s="43" t="s">
        <v>14</v>
      </c>
      <c r="N9" s="38" t="s">
        <v>15</v>
      </c>
      <c r="O9" s="38"/>
      <c r="P9" s="38"/>
      <c r="Q9" s="38"/>
      <c r="R9" s="39">
        <f>+R10+R11</f>
        <v>183990.76240000001</v>
      </c>
      <c r="S9" s="39">
        <f>+S10+S11</f>
        <v>129279.3</v>
      </c>
    </row>
    <row r="10" spans="2:20">
      <c r="B10" s="37"/>
      <c r="C10" s="44"/>
      <c r="D10" s="44" t="s">
        <v>16</v>
      </c>
      <c r="E10" s="44" t="s">
        <v>17</v>
      </c>
      <c r="F10" s="44"/>
      <c r="G10" s="44"/>
      <c r="H10" s="45"/>
      <c r="I10" s="45"/>
      <c r="J10" s="131"/>
      <c r="K10" s="41"/>
      <c r="L10" s="48"/>
      <c r="M10" s="49" t="s">
        <v>16</v>
      </c>
      <c r="N10" s="44" t="s">
        <v>18</v>
      </c>
      <c r="O10" s="44"/>
      <c r="P10" s="44"/>
      <c r="Q10" s="44"/>
      <c r="R10" s="45">
        <f>+H31</f>
        <v>138720</v>
      </c>
      <c r="S10" s="45">
        <f>+I31</f>
        <v>99477.24</v>
      </c>
    </row>
    <row r="11" spans="2:20">
      <c r="B11" s="37"/>
      <c r="C11" s="44"/>
      <c r="D11" s="3" t="s">
        <v>19</v>
      </c>
      <c r="E11" s="3" t="s">
        <v>20</v>
      </c>
      <c r="H11" s="45">
        <v>0</v>
      </c>
      <c r="I11" s="45">
        <v>0</v>
      </c>
      <c r="J11" s="132"/>
      <c r="K11" s="50"/>
      <c r="L11" s="51"/>
      <c r="M11" s="52" t="s">
        <v>19</v>
      </c>
      <c r="N11" s="3" t="s">
        <v>21</v>
      </c>
      <c r="R11" s="53">
        <f>+H32+H33</f>
        <v>45270.7624</v>
      </c>
      <c r="S11" s="53">
        <f>+I32+I33</f>
        <v>29802.06</v>
      </c>
    </row>
    <row r="12" spans="2:20">
      <c r="B12" s="37"/>
      <c r="C12" s="44"/>
      <c r="H12" s="53"/>
      <c r="I12" s="53"/>
      <c r="J12" s="133"/>
      <c r="K12" s="50"/>
      <c r="L12" s="51"/>
      <c r="M12" s="52"/>
      <c r="R12" s="53"/>
      <c r="S12" s="53"/>
    </row>
    <row r="13" spans="2:20">
      <c r="B13" s="37"/>
      <c r="C13" s="38" t="s">
        <v>22</v>
      </c>
      <c r="D13" s="38" t="s">
        <v>23</v>
      </c>
      <c r="E13" s="38"/>
      <c r="F13" s="38"/>
      <c r="G13" s="38"/>
      <c r="H13" s="39">
        <v>0</v>
      </c>
      <c r="I13" s="39">
        <v>0</v>
      </c>
      <c r="J13" s="130"/>
      <c r="K13" s="50"/>
      <c r="L13" s="54"/>
      <c r="M13" s="55"/>
      <c r="R13" s="53"/>
      <c r="S13" s="53"/>
    </row>
    <row r="14" spans="2:20">
      <c r="B14" s="37"/>
      <c r="C14" s="44"/>
      <c r="D14" s="44"/>
      <c r="E14" s="44"/>
      <c r="F14" s="44"/>
      <c r="G14" s="44"/>
      <c r="H14" s="45"/>
      <c r="I14" s="45"/>
      <c r="J14" s="131"/>
      <c r="K14" s="50"/>
      <c r="L14" s="54"/>
      <c r="M14" s="55"/>
      <c r="R14" s="53"/>
      <c r="S14" s="53"/>
    </row>
    <row r="15" spans="2:20">
      <c r="B15" s="37"/>
      <c r="C15" s="38" t="s">
        <v>24</v>
      </c>
      <c r="D15" s="38" t="s">
        <v>25</v>
      </c>
      <c r="E15" s="38"/>
      <c r="F15" s="38"/>
      <c r="G15" s="38"/>
      <c r="H15" s="39">
        <v>0</v>
      </c>
      <c r="I15" s="39">
        <v>0</v>
      </c>
      <c r="J15" s="134"/>
      <c r="K15" s="50"/>
      <c r="L15" s="54"/>
      <c r="M15" s="55"/>
      <c r="R15" s="53"/>
      <c r="S15" s="53"/>
    </row>
    <row r="16" spans="2:20">
      <c r="B16" s="37"/>
      <c r="C16" s="44"/>
      <c r="D16" s="44"/>
      <c r="E16" s="44"/>
      <c r="F16" s="44"/>
      <c r="G16" s="44"/>
      <c r="H16" s="45"/>
      <c r="I16" s="45"/>
      <c r="J16" s="131"/>
      <c r="K16" s="50"/>
      <c r="L16" s="42"/>
      <c r="M16" s="43" t="s">
        <v>26</v>
      </c>
      <c r="N16" s="38" t="s">
        <v>27</v>
      </c>
      <c r="O16" s="38"/>
      <c r="P16" s="38"/>
      <c r="Q16" s="38"/>
      <c r="R16" s="39">
        <f>+H35+H18+H19+H20</f>
        <v>491616</v>
      </c>
      <c r="S16" s="39">
        <f>+I35+I18+I19+I20</f>
        <v>591611.89</v>
      </c>
    </row>
    <row r="17" spans="2:21">
      <c r="B17" s="37"/>
      <c r="C17" s="38" t="s">
        <v>28</v>
      </c>
      <c r="D17" s="38" t="s">
        <v>29</v>
      </c>
      <c r="E17" s="38"/>
      <c r="F17" s="38"/>
      <c r="G17" s="44"/>
      <c r="H17" s="39">
        <f>+H18+H19+H20+H21</f>
        <v>453000</v>
      </c>
      <c r="I17" s="39">
        <f>+I18+I19+I20+I21</f>
        <v>386712.56</v>
      </c>
      <c r="J17" s="130">
        <f t="shared" ref="J17:J18" si="0">I17/H17</f>
        <v>0.85367011037527596</v>
      </c>
      <c r="K17" s="50"/>
      <c r="L17" s="42"/>
      <c r="M17" s="43" t="s">
        <v>30</v>
      </c>
      <c r="N17"/>
      <c r="O17"/>
      <c r="P17"/>
      <c r="Q17" s="44"/>
      <c r="R17" s="45"/>
      <c r="S17" s="45"/>
    </row>
    <row r="18" spans="2:21">
      <c r="B18" s="37"/>
      <c r="C18" s="44"/>
      <c r="D18" s="44" t="s">
        <v>16</v>
      </c>
      <c r="E18" s="44" t="s">
        <v>31</v>
      </c>
      <c r="F18" s="44"/>
      <c r="G18" s="44"/>
      <c r="H18" s="45">
        <f>+R63</f>
        <v>453000</v>
      </c>
      <c r="I18" s="45">
        <v>386712.56</v>
      </c>
      <c r="J18" s="132">
        <f t="shared" si="0"/>
        <v>0.85367011037527596</v>
      </c>
      <c r="K18" s="50"/>
      <c r="L18" s="57"/>
      <c r="M18" s="58"/>
      <c r="N18"/>
      <c r="O18"/>
      <c r="P18"/>
      <c r="Q18" s="44"/>
      <c r="R18" s="45"/>
      <c r="S18" s="45"/>
    </row>
    <row r="19" spans="2:21">
      <c r="B19" s="37"/>
      <c r="C19" s="44"/>
      <c r="D19" s="44" t="s">
        <v>19</v>
      </c>
      <c r="E19" s="44" t="s">
        <v>32</v>
      </c>
      <c r="F19" s="44"/>
      <c r="G19" s="44"/>
      <c r="H19" s="45">
        <v>0</v>
      </c>
      <c r="I19" s="45"/>
      <c r="J19" s="131"/>
      <c r="K19" s="50"/>
      <c r="L19" s="57"/>
      <c r="M19" s="58"/>
      <c r="N19"/>
      <c r="O19"/>
      <c r="P19"/>
      <c r="Q19" s="38"/>
      <c r="R19" s="39"/>
      <c r="S19" s="39"/>
    </row>
    <row r="20" spans="2:21">
      <c r="B20" s="37"/>
      <c r="C20" s="44"/>
      <c r="D20" s="44" t="s">
        <v>33</v>
      </c>
      <c r="E20" s="44" t="s">
        <v>34</v>
      </c>
      <c r="F20" s="44"/>
      <c r="G20" s="44"/>
      <c r="H20" s="45">
        <v>0</v>
      </c>
      <c r="I20" s="45"/>
      <c r="J20" s="131"/>
      <c r="K20" s="50"/>
      <c r="L20" s="59"/>
      <c r="M20" s="60" t="s">
        <v>35</v>
      </c>
      <c r="N20" s="38" t="s">
        <v>36</v>
      </c>
      <c r="O20" s="38"/>
      <c r="P20" s="38"/>
      <c r="Q20" s="38"/>
      <c r="R20" s="39">
        <f>+H63+H72</f>
        <v>0</v>
      </c>
      <c r="S20" s="39">
        <f>+I63+I72</f>
        <v>0</v>
      </c>
    </row>
    <row r="21" spans="2:21">
      <c r="B21" s="37"/>
      <c r="C21" s="44"/>
      <c r="D21" s="44" t="s">
        <v>37</v>
      </c>
      <c r="E21" s="44" t="s">
        <v>38</v>
      </c>
      <c r="F21" s="44"/>
      <c r="G21" s="44"/>
      <c r="H21" s="45">
        <v>0</v>
      </c>
      <c r="I21" s="45"/>
      <c r="J21" s="131"/>
      <c r="K21" s="41"/>
      <c r="L21" s="61"/>
      <c r="M21" s="62"/>
      <c r="N21" s="38"/>
      <c r="O21" s="38"/>
      <c r="P21" s="38"/>
      <c r="Q21" s="44"/>
      <c r="R21" s="45"/>
      <c r="S21" s="45"/>
    </row>
    <row r="22" spans="2:21">
      <c r="B22" s="37"/>
      <c r="C22" s="44"/>
      <c r="D22" s="44"/>
      <c r="E22" s="44"/>
      <c r="F22" s="44"/>
      <c r="G22" s="44"/>
      <c r="H22" s="45"/>
      <c r="I22" s="45"/>
      <c r="J22" s="131"/>
      <c r="K22" s="41"/>
      <c r="L22" s="61"/>
      <c r="M22" s="62"/>
      <c r="N22" s="38" t="s">
        <v>39</v>
      </c>
      <c r="O22" s="38"/>
      <c r="P22" s="38"/>
      <c r="Q22" s="44"/>
      <c r="R22" s="45"/>
      <c r="S22" s="45"/>
    </row>
    <row r="23" spans="2:21" ht="16.5" thickBot="1">
      <c r="B23" s="37"/>
      <c r="C23" s="38" t="s">
        <v>40</v>
      </c>
      <c r="D23" s="38" t="s">
        <v>41</v>
      </c>
      <c r="E23" s="38"/>
      <c r="F23" s="38"/>
      <c r="G23" s="38"/>
      <c r="H23" s="39">
        <f>+H24+H25+H28</f>
        <v>675606.76240000001</v>
      </c>
      <c r="I23" s="39">
        <f>+I24+I25+I28</f>
        <v>730274.78</v>
      </c>
      <c r="J23" s="130">
        <f>I23/H23</f>
        <v>1.0809169188979095</v>
      </c>
      <c r="K23" s="41"/>
      <c r="L23" s="63"/>
      <c r="M23"/>
      <c r="N23"/>
      <c r="O23"/>
      <c r="P23"/>
      <c r="Q23"/>
      <c r="R23" s="64"/>
      <c r="S23" s="64"/>
    </row>
    <row r="24" spans="2:21" ht="16.5" thickBot="1">
      <c r="B24" s="37"/>
      <c r="C24" s="44"/>
      <c r="D24" s="44" t="s">
        <v>16</v>
      </c>
      <c r="E24" s="44" t="s">
        <v>42</v>
      </c>
      <c r="F24" s="44"/>
      <c r="G24" s="44"/>
      <c r="H24" s="45"/>
      <c r="I24" s="45"/>
      <c r="J24" s="132"/>
      <c r="K24" s="41"/>
      <c r="L24" s="65"/>
      <c r="M24" s="66"/>
      <c r="N24" s="67" t="s">
        <v>43</v>
      </c>
      <c r="O24" s="68"/>
      <c r="P24" s="68"/>
      <c r="Q24" s="68"/>
      <c r="R24" s="69">
        <f>+R22+R20+R16+R9</f>
        <v>675606.76240000001</v>
      </c>
      <c r="S24" s="69">
        <f>+S22+S20+S16+S9</f>
        <v>720891.19000000006</v>
      </c>
    </row>
    <row r="25" spans="2:21">
      <c r="B25" s="37"/>
      <c r="C25" s="44"/>
      <c r="D25" s="44" t="s">
        <v>19</v>
      </c>
      <c r="E25" s="44" t="s">
        <v>44</v>
      </c>
      <c r="F25" s="44"/>
      <c r="G25" s="44"/>
      <c r="H25" s="45">
        <f>+H26+H27</f>
        <v>675606.76240000001</v>
      </c>
      <c r="I25" s="45">
        <f>+I26+I27</f>
        <v>730274.78</v>
      </c>
      <c r="J25" s="132">
        <f>I25/H25</f>
        <v>1.0809169188979095</v>
      </c>
      <c r="K25" s="41"/>
      <c r="L25" s="70"/>
      <c r="M25" s="71"/>
    </row>
    <row r="26" spans="2:21">
      <c r="B26" s="37"/>
      <c r="C26" s="44"/>
      <c r="D26" s="44"/>
      <c r="E26" s="44" t="s">
        <v>45</v>
      </c>
      <c r="F26" s="44"/>
      <c r="G26" s="44"/>
      <c r="H26" s="53">
        <f>+R62+R63+R64</f>
        <v>675606.76240000001</v>
      </c>
      <c r="I26" s="45">
        <f>730274.78-24895.19</f>
        <v>705379.59000000008</v>
      </c>
      <c r="J26" s="135">
        <f>I26/H26</f>
        <v>1.0440682794444451</v>
      </c>
      <c r="K26" s="72"/>
      <c r="L26" s="73" t="s">
        <v>46</v>
      </c>
      <c r="M26" s="73"/>
      <c r="N26" s="73"/>
      <c r="O26" s="73"/>
      <c r="P26" s="73"/>
      <c r="Q26" s="73"/>
      <c r="R26" s="73"/>
      <c r="S26" s="73"/>
    </row>
    <row r="27" spans="2:21">
      <c r="B27" s="37"/>
      <c r="C27" s="44"/>
      <c r="D27" s="44"/>
      <c r="E27" s="44" t="s">
        <v>47</v>
      </c>
      <c r="F27" s="44"/>
      <c r="G27" s="44"/>
      <c r="H27" s="74">
        <v>0</v>
      </c>
      <c r="I27" s="45">
        <v>24895.19</v>
      </c>
      <c r="J27" s="132"/>
      <c r="K27" s="41"/>
      <c r="L27" s="73"/>
      <c r="M27" s="73"/>
      <c r="N27" s="73"/>
      <c r="O27" s="73"/>
      <c r="P27" s="73"/>
      <c r="Q27" s="73"/>
      <c r="R27" s="73"/>
      <c r="S27" s="73"/>
    </row>
    <row r="28" spans="2:21">
      <c r="B28" s="37"/>
      <c r="C28" s="44"/>
      <c r="D28" s="44" t="s">
        <v>48</v>
      </c>
      <c r="E28" s="44" t="s">
        <v>49</v>
      </c>
      <c r="F28" s="44"/>
      <c r="G28" s="44"/>
      <c r="H28" s="45">
        <v>0</v>
      </c>
      <c r="I28" s="45">
        <v>0</v>
      </c>
      <c r="J28" s="131"/>
      <c r="K28" s="41"/>
      <c r="L28" s="73"/>
      <c r="M28" s="73"/>
      <c r="N28" s="73"/>
      <c r="O28" s="73"/>
      <c r="P28" s="73"/>
      <c r="Q28" s="73"/>
      <c r="R28" s="73"/>
      <c r="S28" s="73"/>
    </row>
    <row r="29" spans="2:21" ht="16.5" thickBot="1">
      <c r="B29" s="37"/>
      <c r="C29" s="44"/>
      <c r="D29" s="44"/>
      <c r="E29" s="44"/>
      <c r="F29" s="44"/>
      <c r="G29" s="44"/>
      <c r="H29" s="45"/>
      <c r="I29" s="45"/>
      <c r="J29" s="131"/>
      <c r="K29" s="41"/>
      <c r="L29" s="73"/>
      <c r="M29" s="73"/>
      <c r="N29" s="73"/>
      <c r="O29" s="73"/>
      <c r="P29" s="73"/>
      <c r="Q29" s="73"/>
      <c r="R29" s="73"/>
      <c r="S29" s="73"/>
    </row>
    <row r="30" spans="2:21">
      <c r="B30" s="37"/>
      <c r="C30" s="38" t="s">
        <v>50</v>
      </c>
      <c r="D30" s="38" t="s">
        <v>51</v>
      </c>
      <c r="E30" s="38"/>
      <c r="F30" s="38"/>
      <c r="G30" s="38"/>
      <c r="H30" s="39">
        <f>SUM(H31:H33)</f>
        <v>183990.76240000001</v>
      </c>
      <c r="I30" s="39">
        <f>SUM(I31:I33)</f>
        <v>129279.3</v>
      </c>
      <c r="J30" s="130">
        <f>I30/H30</f>
        <v>0.7026401668956832</v>
      </c>
      <c r="K30" s="41"/>
      <c r="L30" s="12"/>
      <c r="M30" s="13"/>
      <c r="N30" s="13"/>
      <c r="O30" s="13"/>
      <c r="P30" s="13"/>
      <c r="Q30" s="75"/>
      <c r="R30" s="17" t="s">
        <v>3</v>
      </c>
      <c r="S30" s="17" t="s">
        <v>4</v>
      </c>
    </row>
    <row r="31" spans="2:21">
      <c r="B31" s="37"/>
      <c r="C31" s="44"/>
      <c r="D31" s="44" t="s">
        <v>16</v>
      </c>
      <c r="E31" s="44" t="s">
        <v>52</v>
      </c>
      <c r="F31" s="44"/>
      <c r="G31" s="44"/>
      <c r="H31" s="53">
        <f>+'[1]PERSONAL 2019'!M37</f>
        <v>138720</v>
      </c>
      <c r="I31" s="45">
        <v>99477.24</v>
      </c>
      <c r="J31" s="132">
        <f>I31/H31</f>
        <v>0.71710813148788932</v>
      </c>
      <c r="K31" s="41"/>
      <c r="L31" s="23"/>
      <c r="M31" s="24"/>
      <c r="N31" s="24" t="s">
        <v>53</v>
      </c>
      <c r="O31" s="24"/>
      <c r="P31" s="24"/>
      <c r="Q31" s="25"/>
      <c r="R31" s="22" t="s">
        <v>54</v>
      </c>
      <c r="S31" s="22" t="s">
        <v>54</v>
      </c>
    </row>
    <row r="32" spans="2:21" ht="16.5" thickBot="1">
      <c r="B32" s="37"/>
      <c r="C32" s="44"/>
      <c r="D32" s="44" t="s">
        <v>19</v>
      </c>
      <c r="E32" s="44" t="s">
        <v>55</v>
      </c>
      <c r="F32" s="44"/>
      <c r="G32" s="44"/>
      <c r="H32" s="53">
        <f>+'[1]PERSONAL 2019'!N37</f>
        <v>43886.7624</v>
      </c>
      <c r="I32" s="45">
        <v>29414.38</v>
      </c>
      <c r="J32" s="132">
        <f>I32/H32</f>
        <v>0.67023353720893297</v>
      </c>
      <c r="K32" s="41"/>
      <c r="L32" s="26"/>
      <c r="M32" s="27"/>
      <c r="N32" s="27"/>
      <c r="O32" s="27"/>
      <c r="P32" s="27"/>
      <c r="Q32" s="27"/>
      <c r="R32" s="76">
        <f>+H7</f>
        <v>2018</v>
      </c>
      <c r="S32" s="31" t="str">
        <f>+I7</f>
        <v>2018 (31/12)</v>
      </c>
      <c r="T32" s="30"/>
      <c r="U32" s="30"/>
    </row>
    <row r="33" spans="2:20">
      <c r="B33" s="37"/>
      <c r="C33" s="44"/>
      <c r="D33" s="44" t="s">
        <v>33</v>
      </c>
      <c r="E33" s="44" t="s">
        <v>56</v>
      </c>
      <c r="F33" s="44"/>
      <c r="G33" s="44"/>
      <c r="H33" s="53">
        <f>+[1]BASE!K9</f>
        <v>1384</v>
      </c>
      <c r="I33" s="45">
        <v>387.68</v>
      </c>
      <c r="J33" s="132">
        <f>I33/H33</f>
        <v>0.28011560693641618</v>
      </c>
      <c r="K33" s="41"/>
      <c r="L33" s="32"/>
      <c r="M33" s="33"/>
      <c r="N33" s="33"/>
      <c r="O33" s="33"/>
      <c r="P33" s="33"/>
      <c r="Q33" s="33"/>
      <c r="R33" s="35"/>
      <c r="S33" s="35"/>
    </row>
    <row r="34" spans="2:20">
      <c r="B34" s="37"/>
      <c r="H34" s="53"/>
      <c r="I34" s="45"/>
      <c r="J34" s="132"/>
      <c r="K34" s="41"/>
      <c r="L34" s="37"/>
      <c r="M34" s="43" t="s">
        <v>57</v>
      </c>
      <c r="N34" s="38" t="s">
        <v>58</v>
      </c>
      <c r="O34" s="38"/>
      <c r="P34" s="38"/>
      <c r="Q34" s="38"/>
      <c r="R34" s="39">
        <f>+H9+H24</f>
        <v>0</v>
      </c>
      <c r="S34" s="77">
        <f>+I9+I24</f>
        <v>0</v>
      </c>
    </row>
    <row r="35" spans="2:20">
      <c r="B35" s="37"/>
      <c r="C35" s="38" t="s">
        <v>59</v>
      </c>
      <c r="D35" s="38" t="s">
        <v>60</v>
      </c>
      <c r="E35" s="38"/>
      <c r="F35" s="38"/>
      <c r="G35" s="38"/>
      <c r="H35" s="39">
        <f>SUM(H36:H39)</f>
        <v>38616</v>
      </c>
      <c r="I35" s="39">
        <f>SUM(I36:I39)</f>
        <v>204899.33</v>
      </c>
      <c r="J35" s="130">
        <f>I35/H35</f>
        <v>5.3060733892686969</v>
      </c>
      <c r="K35" s="41"/>
      <c r="L35" s="37"/>
      <c r="M35" s="2"/>
      <c r="N35" s="2"/>
      <c r="O35" s="2"/>
      <c r="P35" s="2"/>
      <c r="Q35" s="44"/>
      <c r="R35" s="45"/>
      <c r="S35" s="78"/>
    </row>
    <row r="36" spans="2:20">
      <c r="B36" s="37"/>
      <c r="C36" s="44"/>
      <c r="D36" s="44" t="s">
        <v>16</v>
      </c>
      <c r="E36" s="44" t="s">
        <v>61</v>
      </c>
      <c r="F36" s="44"/>
      <c r="G36" s="44"/>
      <c r="H36" s="53">
        <f>+R64-H33</f>
        <v>38616</v>
      </c>
      <c r="I36" s="45">
        <v>180330.02</v>
      </c>
      <c r="J36" s="132">
        <f>I36/H36</f>
        <v>4.6698264967888958</v>
      </c>
      <c r="K36" s="41"/>
      <c r="L36" s="37"/>
      <c r="M36" s="2"/>
      <c r="N36" s="2"/>
      <c r="O36" s="2"/>
      <c r="P36" s="2"/>
      <c r="R36" s="53"/>
      <c r="S36" s="79"/>
    </row>
    <row r="37" spans="2:20">
      <c r="B37" s="37"/>
      <c r="C37" s="44"/>
      <c r="D37" s="44" t="s">
        <v>19</v>
      </c>
      <c r="E37" s="44" t="s">
        <v>62</v>
      </c>
      <c r="F37" s="44"/>
      <c r="G37" s="44"/>
      <c r="H37" s="45">
        <v>0</v>
      </c>
      <c r="I37" s="45">
        <v>24569.31</v>
      </c>
      <c r="J37" s="132"/>
      <c r="K37" s="41"/>
      <c r="L37" s="37"/>
      <c r="M37" s="2"/>
      <c r="N37" s="2"/>
      <c r="O37" s="2"/>
      <c r="P37" s="2"/>
      <c r="R37" s="53"/>
      <c r="S37" s="79"/>
    </row>
    <row r="38" spans="2:20">
      <c r="B38" s="37"/>
      <c r="C38" s="44"/>
      <c r="D38" s="44" t="s">
        <v>33</v>
      </c>
      <c r="E38" s="44" t="s">
        <v>63</v>
      </c>
      <c r="F38" s="44"/>
      <c r="G38" s="44"/>
      <c r="H38" s="45">
        <v>0</v>
      </c>
      <c r="I38" s="45">
        <v>0</v>
      </c>
      <c r="J38" s="132"/>
      <c r="K38" s="41"/>
      <c r="L38" s="37"/>
      <c r="M38" s="2"/>
      <c r="N38" s="2"/>
      <c r="O38" s="2"/>
      <c r="P38" s="2"/>
      <c r="R38" s="53"/>
      <c r="S38" s="79"/>
    </row>
    <row r="39" spans="2:20">
      <c r="B39" s="37"/>
      <c r="C39" s="44"/>
      <c r="D39" s="44" t="s">
        <v>37</v>
      </c>
      <c r="E39" s="44" t="s">
        <v>64</v>
      </c>
      <c r="F39" s="44"/>
      <c r="G39" s="44"/>
      <c r="H39" s="45">
        <v>0</v>
      </c>
      <c r="I39" s="45">
        <v>0</v>
      </c>
      <c r="J39" s="131"/>
      <c r="K39" s="41"/>
      <c r="L39" s="37"/>
      <c r="M39" s="2"/>
      <c r="N39" s="2"/>
      <c r="O39" s="2"/>
      <c r="P39" s="2"/>
      <c r="Q39" s="38"/>
      <c r="R39" s="39"/>
      <c r="S39" s="77"/>
    </row>
    <row r="40" spans="2:20">
      <c r="B40" s="37"/>
      <c r="C40" s="44"/>
      <c r="D40" s="44"/>
      <c r="E40" s="44"/>
      <c r="F40" s="44"/>
      <c r="G40" s="44"/>
      <c r="H40" s="45"/>
      <c r="I40" s="45"/>
      <c r="J40" s="131"/>
      <c r="K40" s="41"/>
      <c r="L40" s="37"/>
      <c r="M40" s="43" t="s">
        <v>65</v>
      </c>
      <c r="N40" s="38" t="s">
        <v>39</v>
      </c>
      <c r="O40" s="38"/>
      <c r="P40" s="38"/>
      <c r="Q40" s="44"/>
      <c r="R40" s="39">
        <f>+H26</f>
        <v>675606.76240000001</v>
      </c>
      <c r="S40" s="77">
        <f>+I26</f>
        <v>705379.59000000008</v>
      </c>
    </row>
    <row r="41" spans="2:20">
      <c r="B41" s="37"/>
      <c r="C41" s="38" t="s">
        <v>66</v>
      </c>
      <c r="D41" s="38" t="s">
        <v>67</v>
      </c>
      <c r="E41" s="38"/>
      <c r="F41" s="38"/>
      <c r="G41" s="38"/>
      <c r="H41" s="39">
        <f>137.62*12</f>
        <v>1651.44</v>
      </c>
      <c r="I41" s="39">
        <v>4455.8900000000003</v>
      </c>
      <c r="J41" s="130">
        <f>I41/H41</f>
        <v>2.6981846146393451</v>
      </c>
      <c r="K41" s="41"/>
      <c r="L41" s="37"/>
      <c r="M41" s="2"/>
      <c r="N41"/>
      <c r="O41"/>
      <c r="P41"/>
      <c r="Q41" s="38"/>
      <c r="R41" s="39"/>
      <c r="S41" s="77"/>
    </row>
    <row r="42" spans="2:20">
      <c r="B42" s="37"/>
      <c r="C42" s="38"/>
      <c r="D42" s="38"/>
      <c r="E42" s="38"/>
      <c r="F42" s="38"/>
      <c r="G42" s="38"/>
      <c r="H42" s="39"/>
      <c r="I42" s="39"/>
      <c r="J42" s="130"/>
      <c r="K42" s="41"/>
      <c r="L42" s="37"/>
      <c r="M42" s="43" t="s">
        <v>68</v>
      </c>
      <c r="N42" s="38" t="s">
        <v>69</v>
      </c>
      <c r="O42" s="38"/>
      <c r="P42" s="38"/>
      <c r="Q42" s="44"/>
      <c r="R42" s="39">
        <f>+H55</f>
        <v>0</v>
      </c>
      <c r="S42" s="77">
        <f>+I55</f>
        <v>0</v>
      </c>
    </row>
    <row r="43" spans="2:20">
      <c r="B43" s="37"/>
      <c r="C43" s="38" t="s">
        <v>70</v>
      </c>
      <c r="D43" s="38" t="s">
        <v>71</v>
      </c>
      <c r="E43" s="38"/>
      <c r="F43" s="38"/>
      <c r="G43" s="38"/>
      <c r="H43" s="39"/>
      <c r="I43" s="39"/>
      <c r="J43" s="130"/>
      <c r="K43" s="41"/>
      <c r="L43" s="37"/>
      <c r="M43"/>
      <c r="N43"/>
      <c r="O43" s="38"/>
      <c r="P43" s="38"/>
      <c r="Q43"/>
      <c r="R43" s="80"/>
      <c r="S43" s="81"/>
    </row>
    <row r="44" spans="2:20">
      <c r="B44" s="37"/>
      <c r="C44" s="38"/>
      <c r="D44" s="38"/>
      <c r="E44" s="38"/>
      <c r="F44" s="38"/>
      <c r="G44" s="38"/>
      <c r="H44" s="39"/>
      <c r="I44" s="39"/>
      <c r="J44" s="130"/>
      <c r="K44" s="41"/>
      <c r="L44" s="37"/>
      <c r="M44" s="62"/>
      <c r="N44" s="38"/>
      <c r="O44"/>
      <c r="P44"/>
      <c r="Q44"/>
      <c r="R44" s="39"/>
      <c r="S44" s="77"/>
    </row>
    <row r="45" spans="2:20">
      <c r="B45" s="37"/>
      <c r="C45" s="38" t="s">
        <v>72</v>
      </c>
      <c r="D45" s="38" t="s">
        <v>73</v>
      </c>
      <c r="E45" s="38"/>
      <c r="F45" s="38"/>
      <c r="G45" s="38"/>
      <c r="H45" s="39"/>
      <c r="I45" s="39"/>
      <c r="J45" s="130"/>
      <c r="K45" s="41"/>
      <c r="L45" s="37"/>
      <c r="M45"/>
      <c r="N45"/>
      <c r="O45"/>
      <c r="P45"/>
      <c r="Q45"/>
      <c r="R45" s="82"/>
      <c r="S45" s="82"/>
    </row>
    <row r="46" spans="2:20">
      <c r="B46" s="37"/>
      <c r="C46" s="38"/>
      <c r="D46" s="38"/>
      <c r="E46" s="38"/>
      <c r="F46" s="38"/>
      <c r="G46" s="38"/>
      <c r="H46" s="39"/>
      <c r="I46" s="39"/>
      <c r="J46" s="130"/>
      <c r="K46" s="41"/>
      <c r="L46" s="37"/>
      <c r="M46"/>
      <c r="N46"/>
      <c r="O46"/>
      <c r="P46"/>
      <c r="Q46"/>
      <c r="R46" s="82"/>
      <c r="S46" s="82"/>
    </row>
    <row r="47" spans="2:20">
      <c r="B47" s="37"/>
      <c r="C47" s="38" t="s">
        <v>74</v>
      </c>
      <c r="D47" s="38" t="s">
        <v>75</v>
      </c>
      <c r="E47" s="38"/>
      <c r="F47" s="38"/>
      <c r="G47" s="38"/>
      <c r="H47" s="39"/>
      <c r="I47" s="39">
        <f>+I48+I49</f>
        <v>0</v>
      </c>
      <c r="J47" s="130"/>
      <c r="K47" s="41"/>
      <c r="L47" s="37"/>
      <c r="M47"/>
      <c r="N47"/>
      <c r="O47"/>
      <c r="P47"/>
      <c r="Q47"/>
      <c r="R47" s="82"/>
      <c r="S47" s="82"/>
    </row>
    <row r="48" spans="2:20" ht="16.5" thickBot="1">
      <c r="B48" s="37"/>
      <c r="D48" s="44" t="s">
        <v>16</v>
      </c>
      <c r="E48" s="44" t="s">
        <v>76</v>
      </c>
      <c r="F48" s="38"/>
      <c r="G48" s="38"/>
      <c r="H48" s="39"/>
      <c r="I48" s="45"/>
      <c r="J48" s="130"/>
      <c r="K48" s="41"/>
      <c r="L48" s="37"/>
      <c r="M48"/>
      <c r="N48"/>
      <c r="O48"/>
      <c r="P48"/>
      <c r="Q48"/>
      <c r="R48" s="82"/>
      <c r="S48" s="82"/>
    </row>
    <row r="49" spans="2:24" ht="16.5" thickBot="1">
      <c r="B49" s="37"/>
      <c r="D49" s="44" t="s">
        <v>19</v>
      </c>
      <c r="E49" s="44" t="s">
        <v>77</v>
      </c>
      <c r="F49" s="38"/>
      <c r="G49" s="38"/>
      <c r="H49" s="39"/>
      <c r="I49" s="39"/>
      <c r="J49" s="130"/>
      <c r="K49" s="41"/>
      <c r="L49" s="65"/>
      <c r="M49" s="67" t="s">
        <v>78</v>
      </c>
      <c r="N49" s="68"/>
      <c r="O49" s="68"/>
      <c r="P49" s="68"/>
      <c r="Q49" s="68"/>
      <c r="R49" s="69">
        <f>+R34+R40+R42</f>
        <v>675606.76240000001</v>
      </c>
      <c r="S49" s="69">
        <f>+S34+S40+S42</f>
        <v>705379.59000000008</v>
      </c>
      <c r="U49" s="83"/>
      <c r="V49" s="44"/>
      <c r="W49" s="44"/>
      <c r="X49" s="46"/>
    </row>
    <row r="50" spans="2:24">
      <c r="B50" s="37"/>
      <c r="D50" s="44"/>
      <c r="E50" s="44"/>
      <c r="F50" s="38"/>
      <c r="G50" s="38"/>
      <c r="H50" s="39"/>
      <c r="I50" s="39"/>
      <c r="J50" s="130"/>
      <c r="K50" s="41"/>
      <c r="L50" s="44"/>
      <c r="M50" s="84"/>
      <c r="N50" s="38"/>
      <c r="O50" s="38"/>
      <c r="P50" s="38"/>
      <c r="Q50" s="38"/>
      <c r="R50" s="85"/>
      <c r="S50" s="85"/>
      <c r="U50" s="83"/>
      <c r="V50" s="44"/>
      <c r="W50" s="44"/>
      <c r="X50" s="46"/>
    </row>
    <row r="51" spans="2:24">
      <c r="B51" s="37"/>
      <c r="C51" s="86" t="s">
        <v>79</v>
      </c>
      <c r="D51" s="38" t="s">
        <v>80</v>
      </c>
      <c r="E51" s="44"/>
      <c r="F51" s="38"/>
      <c r="G51" s="38"/>
      <c r="H51" s="39"/>
      <c r="I51" s="39">
        <v>3748</v>
      </c>
      <c r="J51" s="130"/>
      <c r="K51" s="41"/>
      <c r="L51" s="44"/>
      <c r="M51" s="84"/>
      <c r="N51" s="38"/>
      <c r="O51" s="38"/>
      <c r="P51" s="38"/>
      <c r="Q51" s="38"/>
      <c r="R51" s="85"/>
      <c r="S51" s="85"/>
      <c r="U51" s="83"/>
      <c r="V51" s="44"/>
      <c r="W51" s="44"/>
      <c r="X51" s="46"/>
    </row>
    <row r="52" spans="2:24" ht="16.5" thickBot="1">
      <c r="B52" s="37"/>
      <c r="C52" s="44"/>
      <c r="D52" s="44"/>
      <c r="E52" s="38"/>
      <c r="F52" s="38"/>
      <c r="G52" s="38"/>
      <c r="H52" s="39"/>
      <c r="I52" s="39"/>
      <c r="J52" s="130"/>
      <c r="K52" s="41"/>
      <c r="L52" s="87"/>
      <c r="M52" s="87"/>
      <c r="N52" s="87"/>
      <c r="O52" s="87"/>
      <c r="P52" s="87"/>
      <c r="Q52" s="87"/>
      <c r="R52" s="88"/>
      <c r="S52"/>
      <c r="T52" s="38"/>
      <c r="U52" s="38"/>
      <c r="V52" s="38"/>
      <c r="W52" s="38"/>
      <c r="X52" s="88"/>
    </row>
    <row r="53" spans="2:24" ht="16.5" customHeight="1" thickBot="1">
      <c r="B53" s="65"/>
      <c r="C53" s="68" t="s">
        <v>81</v>
      </c>
      <c r="D53" s="68" t="s">
        <v>82</v>
      </c>
      <c r="E53" s="68"/>
      <c r="F53" s="68"/>
      <c r="G53" s="68"/>
      <c r="H53" s="69">
        <f>+H9+H13+-H15-H17+H23-H30-H35-H41+H43-H45+H47+H51</f>
        <v>-1651.44</v>
      </c>
      <c r="I53" s="69">
        <f>+I9+I13+-I15-I17+I23-I30-I35-I41+I43-I45-I47+I51</f>
        <v>8675.7000000000553</v>
      </c>
      <c r="J53" s="136">
        <f>I53/H53</f>
        <v>-5.2534152012789175</v>
      </c>
      <c r="K53" s="41"/>
      <c r="L53" s="73"/>
      <c r="M53" s="73"/>
      <c r="N53" s="73"/>
      <c r="O53" s="73"/>
      <c r="P53" s="73"/>
      <c r="Q53" s="73"/>
      <c r="R53" s="73"/>
      <c r="S53" s="73"/>
      <c r="T53" s="38"/>
      <c r="U53" s="38"/>
      <c r="V53" s="38"/>
      <c r="W53" s="38"/>
      <c r="X53" s="56"/>
    </row>
    <row r="54" spans="2:24">
      <c r="B54" s="37"/>
      <c r="C54" s="38"/>
      <c r="D54" s="38"/>
      <c r="E54" s="38"/>
      <c r="F54" s="38"/>
      <c r="G54" s="38"/>
      <c r="H54" s="39"/>
      <c r="I54" s="39"/>
      <c r="J54" s="134"/>
      <c r="K54" s="41"/>
      <c r="L54" s="73"/>
      <c r="M54" s="73"/>
      <c r="N54" s="73"/>
      <c r="O54" s="73"/>
      <c r="P54" s="73"/>
      <c r="Q54" s="73"/>
      <c r="R54" s="73"/>
      <c r="S54" s="73"/>
      <c r="T54" s="38"/>
      <c r="U54" s="38"/>
      <c r="V54" s="38"/>
      <c r="W54" s="38"/>
      <c r="X54" s="56"/>
    </row>
    <row r="55" spans="2:24">
      <c r="B55" s="37"/>
      <c r="C55" s="38" t="s">
        <v>83</v>
      </c>
      <c r="D55" s="38" t="s">
        <v>84</v>
      </c>
      <c r="E55" s="38"/>
      <c r="F55" s="38"/>
      <c r="G55" s="38"/>
      <c r="H55" s="39">
        <f>+H56+H59</f>
        <v>0</v>
      </c>
      <c r="I55" s="39">
        <f>+I56+I59</f>
        <v>0</v>
      </c>
      <c r="J55" s="130"/>
      <c r="K55" s="41"/>
      <c r="L55" s="73"/>
      <c r="M55" s="73"/>
      <c r="N55" s="73"/>
      <c r="O55" s="73"/>
      <c r="P55" s="73"/>
      <c r="Q55" s="73"/>
      <c r="R55" s="73"/>
      <c r="S55" s="73"/>
      <c r="T55" s="2"/>
      <c r="U55" s="2"/>
      <c r="V55" s="2"/>
      <c r="W55" s="2"/>
      <c r="X55" s="89"/>
    </row>
    <row r="56" spans="2:24">
      <c r="B56" s="37"/>
      <c r="D56" s="44" t="s">
        <v>16</v>
      </c>
      <c r="E56" s="44" t="s">
        <v>85</v>
      </c>
      <c r="F56" s="38"/>
      <c r="G56" s="38"/>
      <c r="H56" s="39">
        <f>+H57+H58</f>
        <v>0</v>
      </c>
      <c r="I56" s="39">
        <f>+I57+I58</f>
        <v>0</v>
      </c>
      <c r="J56" s="134"/>
      <c r="K56" s="41"/>
      <c r="L56" s="73"/>
      <c r="M56" s="73"/>
      <c r="N56" s="73"/>
      <c r="O56" s="73"/>
      <c r="P56" s="73"/>
      <c r="Q56" s="73"/>
      <c r="R56" s="73"/>
      <c r="S56" s="73"/>
      <c r="T56" s="2"/>
      <c r="U56" s="2"/>
      <c r="V56" s="2"/>
      <c r="W56" s="2"/>
      <c r="X56" s="89"/>
    </row>
    <row r="57" spans="2:24" ht="16.5" thickBot="1">
      <c r="B57" s="37"/>
      <c r="E57" s="44" t="s">
        <v>86</v>
      </c>
      <c r="F57" s="44" t="s">
        <v>87</v>
      </c>
      <c r="G57" s="38"/>
      <c r="H57" s="39"/>
      <c r="I57" s="39"/>
      <c r="J57" s="134"/>
      <c r="K57" s="41"/>
      <c r="L57" s="90"/>
      <c r="M57" s="90"/>
      <c r="N57" s="90"/>
      <c r="O57" s="90"/>
      <c r="P57" s="90"/>
      <c r="Q57" s="90"/>
      <c r="R57" s="90"/>
      <c r="S57" s="90"/>
      <c r="T57" s="2"/>
      <c r="U57" s="2"/>
      <c r="V57" s="2"/>
      <c r="W57" s="2"/>
      <c r="X57" s="89"/>
    </row>
    <row r="58" spans="2:24">
      <c r="B58" s="37"/>
      <c r="E58" s="44" t="s">
        <v>88</v>
      </c>
      <c r="F58" s="44" t="s">
        <v>89</v>
      </c>
      <c r="G58" s="38"/>
      <c r="H58" s="39"/>
      <c r="I58" s="39"/>
      <c r="J58" s="134"/>
      <c r="K58" s="41"/>
      <c r="L58" s="12"/>
      <c r="M58" s="13"/>
      <c r="N58" s="13"/>
      <c r="O58" s="13"/>
      <c r="P58" s="13"/>
      <c r="Q58" s="13"/>
      <c r="R58" s="17" t="s">
        <v>3</v>
      </c>
      <c r="S58" s="17" t="s">
        <v>4</v>
      </c>
      <c r="T58" s="2"/>
      <c r="U58" s="2"/>
      <c r="V58" s="2"/>
      <c r="W58" s="2"/>
      <c r="X58" s="89"/>
    </row>
    <row r="59" spans="2:24">
      <c r="B59" s="37"/>
      <c r="D59" s="44" t="s">
        <v>19</v>
      </c>
      <c r="E59" s="44" t="s">
        <v>90</v>
      </c>
      <c r="F59" s="38"/>
      <c r="G59" s="38"/>
      <c r="H59" s="45">
        <f>+H60+H61</f>
        <v>0</v>
      </c>
      <c r="I59" s="45">
        <f>+I60+I61</f>
        <v>0</v>
      </c>
      <c r="J59" s="132"/>
      <c r="K59" s="41"/>
      <c r="L59" s="23"/>
      <c r="M59" s="24"/>
      <c r="N59" s="91" t="s">
        <v>91</v>
      </c>
      <c r="O59" s="24"/>
      <c r="P59" s="24"/>
      <c r="Q59" s="24"/>
      <c r="R59" s="92">
        <v>2018</v>
      </c>
      <c r="S59" s="22" t="str">
        <f>+S7</f>
        <v>2018 (31/12)</v>
      </c>
      <c r="T59" s="2"/>
      <c r="U59" s="2"/>
      <c r="V59" s="2"/>
      <c r="W59" s="2"/>
      <c r="X59" s="89"/>
    </row>
    <row r="60" spans="2:24" ht="16.5" thickBot="1">
      <c r="B60" s="37"/>
      <c r="E60" s="44" t="s">
        <v>92</v>
      </c>
      <c r="F60" s="44" t="s">
        <v>87</v>
      </c>
      <c r="G60" s="38"/>
      <c r="H60" s="39"/>
      <c r="I60" s="39"/>
      <c r="J60" s="131"/>
      <c r="K60" s="41"/>
      <c r="L60" s="26"/>
      <c r="M60" s="27"/>
      <c r="N60" s="27"/>
      <c r="O60" s="27"/>
      <c r="P60" s="27"/>
      <c r="Q60" s="27"/>
      <c r="R60" s="29"/>
      <c r="S60" s="31"/>
      <c r="T60" s="38"/>
      <c r="U60" s="38"/>
      <c r="V60" s="38"/>
      <c r="W60" s="38"/>
      <c r="X60" s="56"/>
    </row>
    <row r="61" spans="2:24">
      <c r="B61" s="37"/>
      <c r="E61" s="44" t="s">
        <v>93</v>
      </c>
      <c r="F61" s="44" t="s">
        <v>89</v>
      </c>
      <c r="G61" s="38"/>
      <c r="H61" s="45"/>
      <c r="I61" s="45"/>
      <c r="J61" s="132"/>
      <c r="K61" s="41"/>
      <c r="L61" s="93"/>
      <c r="M61" s="71"/>
      <c r="N61" s="71"/>
      <c r="O61" s="71"/>
      <c r="P61" s="71"/>
      <c r="Q61" s="70"/>
      <c r="R61" s="94"/>
      <c r="S61" s="95"/>
      <c r="T61"/>
      <c r="U61"/>
      <c r="V61"/>
      <c r="W61"/>
      <c r="X61" s="89"/>
    </row>
    <row r="62" spans="2:24">
      <c r="B62" s="37"/>
      <c r="C62" s="38"/>
      <c r="D62" s="38"/>
      <c r="E62" s="38"/>
      <c r="F62" s="38"/>
      <c r="G62" s="38"/>
      <c r="H62" s="39"/>
      <c r="I62" s="39"/>
      <c r="J62" s="134"/>
      <c r="K62" s="41"/>
      <c r="L62" s="57"/>
      <c r="M62" s="58" t="s">
        <v>94</v>
      </c>
      <c r="N62"/>
      <c r="O62"/>
      <c r="P62" s="58" t="s">
        <v>95</v>
      </c>
      <c r="Q62"/>
      <c r="R62" s="39">
        <f>+[1]PARTIDAS!R4</f>
        <v>182606.76240000001</v>
      </c>
      <c r="S62" s="126">
        <v>136954.97</v>
      </c>
      <c r="T62" s="38"/>
      <c r="U62" s="38"/>
      <c r="V62" s="38"/>
      <c r="W62" s="38"/>
      <c r="X62" s="46"/>
    </row>
    <row r="63" spans="2:24">
      <c r="B63" s="37"/>
      <c r="C63" s="38" t="s">
        <v>79</v>
      </c>
      <c r="D63" s="38" t="s">
        <v>96</v>
      </c>
      <c r="E63" s="38"/>
      <c r="F63" s="38"/>
      <c r="G63" s="38"/>
      <c r="H63" s="39">
        <f>+H64+H65+H66</f>
        <v>0</v>
      </c>
      <c r="I63" s="39">
        <f>+I64+I65+I66</f>
        <v>0</v>
      </c>
      <c r="J63" s="130"/>
      <c r="K63" s="41"/>
      <c r="L63" s="57"/>
      <c r="M63" s="58" t="s">
        <v>97</v>
      </c>
      <c r="N63"/>
      <c r="O63"/>
      <c r="P63" s="58" t="s">
        <v>95</v>
      </c>
      <c r="Q63"/>
      <c r="R63" s="39">
        <f>+[1]PARTIDAS!R5</f>
        <v>453000</v>
      </c>
      <c r="S63" s="126">
        <v>383406.33</v>
      </c>
      <c r="T63" s="38"/>
      <c r="U63" s="38"/>
      <c r="V63" s="38"/>
      <c r="W63" s="38"/>
      <c r="X63" s="56"/>
    </row>
    <row r="64" spans="2:24">
      <c r="B64" s="37"/>
      <c r="D64" s="44" t="s">
        <v>16</v>
      </c>
      <c r="E64" s="44" t="s">
        <v>98</v>
      </c>
      <c r="F64" s="38"/>
      <c r="G64" s="38"/>
      <c r="H64" s="39"/>
      <c r="I64" s="39"/>
      <c r="J64" s="134"/>
      <c r="K64" s="41"/>
      <c r="L64" s="59"/>
      <c r="M64" s="3" t="s">
        <v>99</v>
      </c>
      <c r="O64" s="96"/>
      <c r="P64" s="58" t="s">
        <v>95</v>
      </c>
      <c r="R64" s="39">
        <f>+[1]PARTIDAS!R6</f>
        <v>40000</v>
      </c>
      <c r="S64" s="126">
        <v>46271.09</v>
      </c>
      <c r="T64" s="38"/>
      <c r="U64" s="38"/>
      <c r="V64" s="38"/>
      <c r="W64" s="44"/>
      <c r="X64" s="46"/>
    </row>
    <row r="65" spans="2:24">
      <c r="B65" s="37"/>
      <c r="D65" s="44" t="s">
        <v>19</v>
      </c>
      <c r="E65" s="44" t="s">
        <v>100</v>
      </c>
      <c r="F65" s="38"/>
      <c r="G65" s="38"/>
      <c r="H65" s="45">
        <v>0</v>
      </c>
      <c r="I65" s="45"/>
      <c r="J65" s="130"/>
      <c r="K65" s="41"/>
      <c r="L65" s="61"/>
      <c r="M65" s="3" t="s">
        <v>101</v>
      </c>
      <c r="O65" s="96"/>
      <c r="P65" s="58" t="s">
        <v>102</v>
      </c>
      <c r="R65" s="39">
        <f>+[1]PARTIDAS!R7</f>
        <v>1500000</v>
      </c>
      <c r="S65" s="126">
        <f>+I43</f>
        <v>0</v>
      </c>
      <c r="X65" s="83"/>
    </row>
    <row r="66" spans="2:24">
      <c r="B66" s="37"/>
      <c r="D66" s="44" t="s">
        <v>33</v>
      </c>
      <c r="E66" s="44" t="s">
        <v>103</v>
      </c>
      <c r="F66" s="38"/>
      <c r="G66" s="38"/>
      <c r="H66" s="39"/>
      <c r="I66" s="39"/>
      <c r="J66" s="134"/>
      <c r="K66" s="41"/>
      <c r="L66" s="61"/>
      <c r="M66" s="3" t="s">
        <v>125</v>
      </c>
      <c r="O66" s="96"/>
      <c r="P66" s="58" t="s">
        <v>95</v>
      </c>
      <c r="R66" s="39"/>
      <c r="S66" s="126">
        <v>138747.20000000001</v>
      </c>
      <c r="X66" s="83"/>
    </row>
    <row r="67" spans="2:24">
      <c r="B67" s="37"/>
      <c r="C67" s="38"/>
      <c r="D67" s="38"/>
      <c r="E67" s="38"/>
      <c r="F67" s="38"/>
      <c r="G67" s="38"/>
      <c r="H67" s="39"/>
      <c r="I67" s="39"/>
      <c r="J67" s="134"/>
      <c r="K67" s="41"/>
      <c r="L67" s="97"/>
      <c r="P67" s="58"/>
      <c r="R67" s="39"/>
      <c r="S67" s="39"/>
    </row>
    <row r="68" spans="2:24" ht="16.5" thickBot="1">
      <c r="B68" s="37"/>
      <c r="C68" s="38" t="s">
        <v>104</v>
      </c>
      <c r="D68" s="38" t="s">
        <v>105</v>
      </c>
      <c r="E68" s="38"/>
      <c r="F68" s="38"/>
      <c r="G68" s="38"/>
      <c r="H68" s="39">
        <f>+H69+H70</f>
        <v>0</v>
      </c>
      <c r="I68" s="39">
        <f>+I69+I70</f>
        <v>0</v>
      </c>
      <c r="J68" s="134"/>
      <c r="K68" s="41"/>
      <c r="L68" s="98"/>
      <c r="M68" s="99"/>
      <c r="N68" s="99"/>
      <c r="O68" s="99"/>
      <c r="P68" s="99"/>
      <c r="Q68" s="99"/>
      <c r="R68" s="100"/>
      <c r="S68" s="100"/>
    </row>
    <row r="69" spans="2:24" ht="16.5" thickBot="1">
      <c r="B69" s="37"/>
      <c r="D69" s="44" t="s">
        <v>16</v>
      </c>
      <c r="E69" s="44" t="s">
        <v>106</v>
      </c>
      <c r="F69" s="38"/>
      <c r="G69" s="38"/>
      <c r="H69" s="39"/>
      <c r="I69" s="39"/>
      <c r="J69" s="134"/>
      <c r="K69" s="41"/>
      <c r="L69" s="65"/>
      <c r="M69" s="67"/>
      <c r="N69" s="67" t="s">
        <v>107</v>
      </c>
      <c r="O69" s="68"/>
      <c r="P69" s="68"/>
      <c r="Q69" s="68"/>
      <c r="R69" s="69">
        <f>SUM(R62:R68)</f>
        <v>2175606.7623999999</v>
      </c>
      <c r="S69" s="69">
        <f>SUM(S62:S68)</f>
        <v>705379.59000000008</v>
      </c>
    </row>
    <row r="70" spans="2:24">
      <c r="B70" s="37"/>
      <c r="D70" s="44" t="s">
        <v>19</v>
      </c>
      <c r="E70" s="44" t="s">
        <v>108</v>
      </c>
      <c r="F70" s="38"/>
      <c r="G70" s="38"/>
      <c r="H70" s="39"/>
      <c r="I70" s="39"/>
      <c r="J70" s="134"/>
      <c r="K70" s="41"/>
      <c r="L70" s="101"/>
      <c r="M70" s="102"/>
      <c r="N70" s="102"/>
      <c r="O70" s="103"/>
      <c r="P70" s="103" t="s">
        <v>109</v>
      </c>
      <c r="Q70" s="103"/>
      <c r="R70" s="104">
        <f>+R62+R63+R64</f>
        <v>675606.76240000001</v>
      </c>
      <c r="S70" s="104">
        <f>SUM(S63:S69)</f>
        <v>1273804.2100000002</v>
      </c>
    </row>
    <row r="71" spans="2:24" ht="16.5" thickBot="1">
      <c r="B71" s="37"/>
      <c r="C71" s="38"/>
      <c r="D71" s="38"/>
      <c r="E71" s="38"/>
      <c r="F71" s="38"/>
      <c r="G71" s="38"/>
      <c r="H71" s="39"/>
      <c r="I71" s="39"/>
      <c r="J71" s="134"/>
      <c r="K71" s="41"/>
      <c r="L71" s="105"/>
      <c r="M71" s="106"/>
      <c r="N71" s="106"/>
      <c r="O71" s="107"/>
      <c r="P71" s="107" t="s">
        <v>110</v>
      </c>
      <c r="Q71" s="107"/>
      <c r="R71" s="108">
        <f>+R65</f>
        <v>1500000</v>
      </c>
      <c r="S71" s="108">
        <f>SUM(S64:S70)</f>
        <v>2164202.0900000003</v>
      </c>
    </row>
    <row r="72" spans="2:24">
      <c r="B72" s="37"/>
      <c r="C72" s="38" t="s">
        <v>111</v>
      </c>
      <c r="D72" s="38" t="s">
        <v>112</v>
      </c>
      <c r="E72" s="38"/>
      <c r="F72" s="38"/>
      <c r="G72" s="38"/>
      <c r="H72" s="39"/>
      <c r="I72" s="39"/>
      <c r="J72" s="134"/>
      <c r="K72" s="41"/>
      <c r="M72" s="55"/>
      <c r="N72" s="55"/>
    </row>
    <row r="73" spans="2:24">
      <c r="B73" s="37"/>
      <c r="C73" s="38"/>
      <c r="D73" s="38"/>
      <c r="E73" s="38"/>
      <c r="F73" s="38"/>
      <c r="G73" s="38"/>
      <c r="H73" s="39"/>
      <c r="I73" s="39"/>
      <c r="J73" s="134"/>
      <c r="K73" s="41"/>
      <c r="M73" s="109"/>
      <c r="N73" s="109"/>
    </row>
    <row r="74" spans="2:24">
      <c r="B74" s="37"/>
      <c r="C74" s="38" t="s">
        <v>113</v>
      </c>
      <c r="D74" s="38" t="s">
        <v>114</v>
      </c>
      <c r="E74" s="38"/>
      <c r="F74" s="38"/>
      <c r="G74" s="38"/>
      <c r="H74" s="39">
        <f>+H75+H76</f>
        <v>0</v>
      </c>
      <c r="I74" s="39">
        <f>+I75+I76</f>
        <v>0</v>
      </c>
      <c r="J74" s="134"/>
      <c r="K74" s="41"/>
      <c r="M74" s="109"/>
      <c r="N74" s="109"/>
    </row>
    <row r="75" spans="2:24">
      <c r="B75" s="37"/>
      <c r="D75" s="44" t="s">
        <v>16</v>
      </c>
      <c r="E75" s="44" t="s">
        <v>115</v>
      </c>
      <c r="F75" s="38"/>
      <c r="G75" s="38"/>
      <c r="H75" s="39"/>
      <c r="I75" s="39"/>
      <c r="J75" s="134"/>
      <c r="K75" s="41"/>
      <c r="M75" s="109"/>
    </row>
    <row r="76" spans="2:24">
      <c r="B76" s="37"/>
      <c r="D76" s="44" t="s">
        <v>19</v>
      </c>
      <c r="E76" s="44" t="s">
        <v>77</v>
      </c>
      <c r="F76" s="38"/>
      <c r="G76" s="38"/>
      <c r="H76" s="39"/>
      <c r="I76" s="39"/>
      <c r="J76" s="134"/>
      <c r="K76" s="41"/>
      <c r="M76" s="44"/>
    </row>
    <row r="77" spans="2:24" ht="16.5" thickBot="1">
      <c r="B77" s="37"/>
      <c r="C77" s="38"/>
      <c r="D77" s="38"/>
      <c r="E77" s="38"/>
      <c r="F77" s="38"/>
      <c r="G77" s="38"/>
      <c r="H77" s="39"/>
      <c r="I77" s="39"/>
      <c r="J77" s="134"/>
      <c r="K77" s="41"/>
      <c r="M77" s="109"/>
    </row>
    <row r="78" spans="2:24" ht="16.5" thickBot="1">
      <c r="B78" s="110"/>
      <c r="C78" s="68" t="s">
        <v>116</v>
      </c>
      <c r="D78" s="68" t="s">
        <v>117</v>
      </c>
      <c r="E78" s="68"/>
      <c r="F78" s="69"/>
      <c r="G78" s="111"/>
      <c r="H78" s="69">
        <f>+H55-H63+H68+H74</f>
        <v>0</v>
      </c>
      <c r="I78" s="69">
        <f>+I55-I63+I68+I74</f>
        <v>0</v>
      </c>
      <c r="J78" s="136"/>
      <c r="K78" s="41"/>
      <c r="M78" s="109"/>
    </row>
    <row r="79" spans="2:24" ht="16.5" thickBot="1">
      <c r="B79" s="37"/>
      <c r="C79" s="38"/>
      <c r="D79" s="38"/>
      <c r="E79" s="38"/>
      <c r="F79" s="38"/>
      <c r="G79" s="38"/>
      <c r="H79" s="39"/>
      <c r="I79" s="69"/>
      <c r="J79" s="134"/>
      <c r="K79" s="41"/>
      <c r="M79" s="109"/>
    </row>
    <row r="80" spans="2:24" ht="16.5" thickBot="1">
      <c r="B80" s="110"/>
      <c r="C80" s="68" t="s">
        <v>118</v>
      </c>
      <c r="D80" s="68" t="s">
        <v>119</v>
      </c>
      <c r="E80" s="68"/>
      <c r="F80" s="69"/>
      <c r="G80" s="111"/>
      <c r="H80" s="69">
        <f>+H78+H53</f>
        <v>-1651.44</v>
      </c>
      <c r="I80" s="69">
        <f>+I78+I53</f>
        <v>8675.7000000000553</v>
      </c>
      <c r="J80" s="136">
        <f>I80/H80</f>
        <v>-5.2534152012789175</v>
      </c>
      <c r="K80" s="41"/>
      <c r="M80" s="109"/>
    </row>
    <row r="81" spans="2:13">
      <c r="B81" s="37"/>
      <c r="C81" s="38"/>
      <c r="D81" s="38"/>
      <c r="E81" s="44"/>
      <c r="F81" s="44"/>
      <c r="G81" s="44"/>
      <c r="H81" s="39"/>
      <c r="I81" s="39"/>
      <c r="J81" s="134"/>
      <c r="K81" s="41"/>
    </row>
    <row r="82" spans="2:13">
      <c r="B82" s="37"/>
      <c r="C82" s="38" t="s">
        <v>120</v>
      </c>
      <c r="D82" s="38" t="s">
        <v>121</v>
      </c>
      <c r="E82" s="38"/>
      <c r="F82" s="38"/>
      <c r="G82" s="38"/>
      <c r="H82" s="39"/>
      <c r="I82" s="39">
        <v>-1803.1</v>
      </c>
      <c r="J82" s="134"/>
      <c r="K82" s="41"/>
    </row>
    <row r="83" spans="2:13" ht="16.5" thickBot="1">
      <c r="B83" s="37"/>
      <c r="C83" s="38"/>
      <c r="D83" s="38"/>
      <c r="E83" s="44"/>
      <c r="F83" s="44"/>
      <c r="G83" s="38"/>
      <c r="H83" s="39"/>
      <c r="I83" s="39"/>
      <c r="J83" s="134"/>
      <c r="K83" s="41"/>
    </row>
    <row r="84" spans="2:13" ht="16.5" thickBot="1">
      <c r="B84" s="110"/>
      <c r="C84" s="68" t="s">
        <v>122</v>
      </c>
      <c r="D84" s="68" t="s">
        <v>123</v>
      </c>
      <c r="E84" s="68"/>
      <c r="F84" s="69"/>
      <c r="G84" s="111"/>
      <c r="H84" s="69">
        <f>+H80-H82</f>
        <v>-1651.44</v>
      </c>
      <c r="I84" s="69">
        <f>+I80-I82</f>
        <v>10478.800000000056</v>
      </c>
      <c r="J84" s="136">
        <f>I84/H84</f>
        <v>-6.3452502058809612</v>
      </c>
      <c r="K84" s="41"/>
    </row>
    <row r="85" spans="2:13">
      <c r="B85" s="112"/>
      <c r="C85" s="112"/>
      <c r="D85" s="71"/>
      <c r="E85" s="71"/>
      <c r="F85" s="71"/>
      <c r="G85" s="71"/>
      <c r="H85" s="113"/>
      <c r="I85" s="113"/>
      <c r="J85" s="114"/>
      <c r="K85" s="41"/>
    </row>
    <row r="86" spans="2:13">
      <c r="B86" s="44"/>
      <c r="K86" s="41"/>
    </row>
    <row r="87" spans="2:13" ht="24" customHeight="1">
      <c r="B87" s="118"/>
      <c r="C87" s="118"/>
      <c r="D87" s="118"/>
      <c r="E87" s="118"/>
      <c r="F87" s="118"/>
      <c r="G87" s="119"/>
      <c r="H87" s="83"/>
      <c r="I87" s="83"/>
      <c r="K87" s="41"/>
    </row>
    <row r="88" spans="2:13" ht="24" customHeight="1">
      <c r="B88" s="120"/>
      <c r="C88" s="120"/>
      <c r="D88" s="120"/>
      <c r="E88" s="120"/>
      <c r="F88" s="120"/>
      <c r="G88" s="119"/>
      <c r="I88" s="83"/>
      <c r="K88" s="41"/>
    </row>
    <row r="89" spans="2:13" ht="36.75" customHeight="1">
      <c r="B89" s="120"/>
      <c r="C89" s="120"/>
      <c r="D89" s="120"/>
      <c r="E89" s="120"/>
      <c r="F89" s="120"/>
      <c r="G89" s="119"/>
      <c r="I89" s="83"/>
      <c r="K89" s="41"/>
    </row>
    <row r="90" spans="2:13" ht="24" customHeight="1">
      <c r="B90" s="121"/>
      <c r="C90" s="121"/>
      <c r="D90" s="121"/>
      <c r="E90" s="121"/>
      <c r="F90" s="121"/>
      <c r="G90" s="119"/>
      <c r="I90" s="83"/>
      <c r="K90" s="41"/>
    </row>
    <row r="91" spans="2:13" ht="24" customHeight="1">
      <c r="B91" s="121"/>
      <c r="C91" s="121"/>
      <c r="D91" s="121"/>
      <c r="E91" s="121"/>
      <c r="F91" s="121"/>
      <c r="G91" s="119"/>
      <c r="I91" s="83"/>
      <c r="K91" s="41"/>
      <c r="L91" s="41"/>
      <c r="M91" s="41"/>
    </row>
    <row r="92" spans="2:13" ht="24" customHeight="1">
      <c r="B92" s="120"/>
      <c r="C92" s="120"/>
      <c r="D92" s="120"/>
      <c r="E92" s="120"/>
      <c r="F92" s="120"/>
      <c r="G92" s="119"/>
      <c r="I92" s="83"/>
      <c r="K92" s="41"/>
      <c r="L92" s="41"/>
      <c r="M92" s="41"/>
    </row>
    <row r="93" spans="2:13" ht="24" customHeight="1">
      <c r="B93" s="120"/>
      <c r="C93" s="120"/>
      <c r="D93" s="120"/>
      <c r="E93" s="120"/>
      <c r="F93" s="120"/>
      <c r="G93" s="119"/>
      <c r="I93" s="83"/>
      <c r="K93" s="41"/>
      <c r="L93" s="41"/>
      <c r="M93" s="41"/>
    </row>
    <row r="94" spans="2:13" ht="24" customHeight="1">
      <c r="B94" s="118"/>
      <c r="C94" s="118"/>
      <c r="D94" s="118"/>
      <c r="E94" s="118"/>
      <c r="F94" s="118"/>
      <c r="G94" s="119"/>
      <c r="H94" s="119"/>
      <c r="I94" s="83"/>
      <c r="K94" s="41"/>
    </row>
    <row r="95" spans="2:13" ht="24" customHeight="1">
      <c r="K95" s="41"/>
    </row>
    <row r="96" spans="2:13" ht="24" customHeight="1">
      <c r="K96" s="41"/>
    </row>
    <row r="97" spans="9:19" ht="24" customHeight="1">
      <c r="K97" s="41"/>
    </row>
    <row r="98" spans="9:19" ht="24" customHeight="1">
      <c r="I98" s="46"/>
      <c r="K98" s="41"/>
    </row>
    <row r="99" spans="9:19" ht="24" customHeight="1">
      <c r="K99" s="41"/>
    </row>
    <row r="100" spans="9:19">
      <c r="K100" s="41"/>
      <c r="Q100" s="122"/>
      <c r="R100" s="122"/>
      <c r="S100" s="122"/>
    </row>
    <row r="101" spans="9:19">
      <c r="N101" s="123"/>
      <c r="O101" s="38"/>
      <c r="P101" s="38"/>
      <c r="Q101" s="124"/>
      <c r="R101" s="124"/>
      <c r="S101" s="124"/>
    </row>
    <row r="102" spans="9:19">
      <c r="N102" s="44"/>
      <c r="O102" s="44"/>
      <c r="P102" s="44"/>
      <c r="Q102" s="41"/>
      <c r="R102" s="41"/>
      <c r="S102" s="41"/>
    </row>
    <row r="105" spans="9:19">
      <c r="N105" s="41"/>
    </row>
    <row r="107" spans="9:19" ht="54" customHeight="1">
      <c r="N107" s="44"/>
      <c r="O107" s="44"/>
      <c r="P107" s="44"/>
      <c r="Q107" s="41"/>
      <c r="R107" s="41"/>
      <c r="S107" s="41"/>
    </row>
    <row r="108" spans="9:19" ht="36" customHeight="1">
      <c r="N108" s="44"/>
      <c r="O108" s="44"/>
      <c r="P108" s="44"/>
      <c r="Q108" s="41"/>
      <c r="R108" s="41"/>
      <c r="S108" s="41"/>
    </row>
    <row r="109" spans="9:19" ht="102" customHeight="1">
      <c r="N109" s="125"/>
      <c r="O109" s="125"/>
      <c r="P109" s="125"/>
      <c r="Q109" s="125"/>
      <c r="R109" s="125"/>
      <c r="S109" s="125"/>
    </row>
    <row r="110" spans="9:19" ht="38.25" customHeight="1">
      <c r="N110" s="125"/>
      <c r="O110" s="125"/>
      <c r="P110" s="125"/>
      <c r="Q110" s="125"/>
      <c r="R110" s="125"/>
      <c r="S110" s="125"/>
    </row>
    <row r="111" spans="9:19" ht="49.5" customHeight="1">
      <c r="N111" s="125"/>
      <c r="O111" s="125"/>
      <c r="P111" s="125"/>
      <c r="Q111" s="125"/>
      <c r="R111" s="125"/>
      <c r="S111" s="125"/>
    </row>
    <row r="112" spans="9:19" ht="20.25" customHeight="1">
      <c r="N112" s="125"/>
      <c r="O112" s="125"/>
      <c r="P112" s="125"/>
      <c r="Q112" s="125"/>
      <c r="R112" s="125"/>
      <c r="S112" s="125"/>
    </row>
    <row r="113" spans="14:19" ht="38.25" customHeight="1">
      <c r="N113" s="125"/>
      <c r="O113" s="125"/>
      <c r="P113" s="125"/>
      <c r="Q113" s="125"/>
      <c r="R113" s="125"/>
      <c r="S113" s="125"/>
    </row>
    <row r="114" spans="14:19">
      <c r="N114" s="125"/>
      <c r="O114" s="125"/>
      <c r="P114" s="125"/>
      <c r="Q114" s="125"/>
      <c r="R114" s="125"/>
      <c r="S114" s="125"/>
    </row>
    <row r="115" spans="14:19">
      <c r="N115" s="125"/>
      <c r="O115" s="125"/>
      <c r="P115" s="125"/>
      <c r="Q115" s="125"/>
      <c r="R115" s="125"/>
      <c r="S115" s="125"/>
    </row>
    <row r="116" spans="14:19">
      <c r="N116" s="125"/>
      <c r="O116" s="125"/>
      <c r="P116" s="125"/>
      <c r="Q116" s="125"/>
      <c r="R116" s="125"/>
      <c r="S116" s="125"/>
    </row>
    <row r="117" spans="14:19">
      <c r="N117" s="125"/>
      <c r="O117" s="125"/>
      <c r="P117" s="125"/>
      <c r="Q117" s="125"/>
      <c r="R117" s="125"/>
      <c r="S117" s="125"/>
    </row>
    <row r="118" spans="14:19">
      <c r="N118" s="125"/>
      <c r="O118" s="125"/>
      <c r="P118" s="125"/>
      <c r="Q118" s="125"/>
      <c r="R118" s="125"/>
      <c r="S118" s="125"/>
    </row>
  </sheetData>
  <mergeCells count="11">
    <mergeCell ref="L53:S56"/>
    <mergeCell ref="B88:F88"/>
    <mergeCell ref="B89:F89"/>
    <mergeCell ref="B92:F92"/>
    <mergeCell ref="B93:F93"/>
    <mergeCell ref="B2:J2"/>
    <mergeCell ref="L2:S2"/>
    <mergeCell ref="J5:J7"/>
    <mergeCell ref="B6:G6"/>
    <mergeCell ref="L26:S29"/>
    <mergeCell ref="L52:Q52"/>
  </mergeCells>
  <pageMargins left="0.7" right="0.7" top="0.75" bottom="0.75" header="0.3" footer="0.3"/>
  <legacy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B6F3F1-22E0-4E9F-BB04-E279B9D65C0B}">
  <dimension ref="B1:W113"/>
  <sheetViews>
    <sheetView showGridLines="0" zoomScale="70" zoomScaleNormal="70" workbookViewId="0">
      <selection activeCell="T1" sqref="T1:T1048576"/>
    </sheetView>
  </sheetViews>
  <sheetFormatPr baseColWidth="10" defaultColWidth="10.85546875" defaultRowHeight="15.75"/>
  <cols>
    <col min="1" max="1" width="5.28515625" style="3" customWidth="1"/>
    <col min="2" max="2" width="4.42578125" style="3" bestFit="1" customWidth="1"/>
    <col min="3" max="3" width="5.42578125" style="3" customWidth="1"/>
    <col min="4" max="4" width="6.7109375" style="3" customWidth="1"/>
    <col min="5" max="5" width="8" style="3" customWidth="1"/>
    <col min="6" max="6" width="12.42578125" style="3" customWidth="1"/>
    <col min="7" max="7" width="46.7109375" style="3" customWidth="1"/>
    <col min="8" max="8" width="23.7109375" style="3" bestFit="1" customWidth="1"/>
    <col min="9" max="9" width="21.42578125" style="3" bestFit="1" customWidth="1"/>
    <col min="10" max="10" width="10.85546875" style="3" customWidth="1"/>
    <col min="11" max="11" width="3.42578125" style="3" customWidth="1"/>
    <col min="12" max="12" width="2.42578125" style="3" customWidth="1"/>
    <col min="13" max="13" width="22.140625" style="3" customWidth="1"/>
    <col min="14" max="14" width="61.42578125" style="3" customWidth="1"/>
    <col min="15" max="15" width="5.85546875" style="3" customWidth="1"/>
    <col min="16" max="16" width="3.42578125" style="3" customWidth="1"/>
    <col min="17" max="17" width="5" style="3" customWidth="1"/>
    <col min="18" max="18" width="23.42578125" style="3" bestFit="1" customWidth="1"/>
    <col min="19" max="19" width="20.7109375" style="3" bestFit="1" customWidth="1"/>
    <col min="20" max="20" width="14.42578125" style="3" customWidth="1"/>
    <col min="21" max="24" width="10.85546875" style="3"/>
    <col min="25" max="25" width="18" style="3" customWidth="1"/>
    <col min="26" max="26" width="23.42578125" style="3" bestFit="1" customWidth="1"/>
    <col min="27" max="27" width="21.28515625" style="3" bestFit="1" customWidth="1"/>
    <col min="28" max="28" width="23.42578125" style="3" bestFit="1" customWidth="1"/>
    <col min="29" max="16384" width="10.85546875" style="3"/>
  </cols>
  <sheetData>
    <row r="1" spans="2:19" ht="10.5" customHeight="1">
      <c r="B1" s="1"/>
      <c r="C1" s="1"/>
      <c r="D1" s="1"/>
      <c r="E1" s="1"/>
      <c r="F1" s="1"/>
      <c r="G1" s="1"/>
      <c r="H1" s="1"/>
      <c r="I1" s="1"/>
      <c r="J1" s="1"/>
    </row>
    <row r="2" spans="2:19" s="5" customFormat="1" ht="20.25">
      <c r="B2" s="4" t="s">
        <v>0</v>
      </c>
      <c r="C2" s="4"/>
      <c r="D2" s="4"/>
      <c r="E2" s="4"/>
      <c r="F2" s="4"/>
      <c r="G2" s="4"/>
      <c r="H2" s="4"/>
      <c r="I2" s="4"/>
      <c r="J2" s="4"/>
      <c r="L2" s="4" t="s">
        <v>0</v>
      </c>
      <c r="M2" s="4"/>
      <c r="N2" s="4"/>
      <c r="O2" s="4"/>
      <c r="P2" s="4"/>
      <c r="Q2" s="4"/>
      <c r="R2" s="4"/>
      <c r="S2" s="4"/>
    </row>
    <row r="3" spans="2:19" s="5" customFormat="1" ht="20.25">
      <c r="B3" s="7" t="s">
        <v>1</v>
      </c>
      <c r="C3" s="8"/>
      <c r="D3" s="8"/>
      <c r="E3" s="8"/>
      <c r="F3" s="10" t="str">
        <f>+'[1]PyG 2016'!F4</f>
        <v>EPE CONSEJO INSULAR DE LA ENERGIA DE GRAN CANARIA</v>
      </c>
      <c r="H3" s="9"/>
      <c r="I3" s="9"/>
      <c r="J3" s="9"/>
      <c r="L3" s="7" t="s">
        <v>1</v>
      </c>
      <c r="M3" s="8"/>
      <c r="N3" s="10" t="str">
        <f>+F3</f>
        <v>EPE CONSEJO INSULAR DE LA ENERGIA DE GRAN CANARIA</v>
      </c>
      <c r="O3" s="8"/>
      <c r="R3" s="9"/>
      <c r="S3" s="9"/>
    </row>
    <row r="4" spans="2:19" ht="16.5" thickBot="1">
      <c r="B4" s="1"/>
      <c r="C4" s="1"/>
      <c r="D4" s="1"/>
      <c r="E4" s="1"/>
      <c r="F4" s="1"/>
      <c r="G4" s="1"/>
      <c r="H4" s="1"/>
      <c r="I4" s="1"/>
      <c r="J4" s="1"/>
    </row>
    <row r="5" spans="2:19" ht="15.75" customHeight="1">
      <c r="B5" s="12"/>
      <c r="C5" s="13"/>
      <c r="D5" s="13"/>
      <c r="E5" s="13"/>
      <c r="F5" s="13"/>
      <c r="G5" s="14"/>
      <c r="H5" s="15"/>
      <c r="I5" s="16"/>
      <c r="J5" s="127" t="s">
        <v>2</v>
      </c>
      <c r="L5" s="12"/>
      <c r="M5" s="13"/>
      <c r="N5" s="13"/>
      <c r="O5" s="13"/>
      <c r="P5" s="13"/>
      <c r="Q5" s="14"/>
      <c r="R5" s="17" t="s">
        <v>3</v>
      </c>
      <c r="S5" s="17" t="s">
        <v>4</v>
      </c>
    </row>
    <row r="6" spans="2:19" ht="15.75" customHeight="1">
      <c r="B6" s="18" t="s">
        <v>5</v>
      </c>
      <c r="C6" s="19"/>
      <c r="D6" s="19"/>
      <c r="E6" s="19"/>
      <c r="F6" s="19"/>
      <c r="G6" s="20"/>
      <c r="H6" s="21" t="s">
        <v>6</v>
      </c>
      <c r="I6" s="22" t="s">
        <v>7</v>
      </c>
      <c r="J6" s="128"/>
      <c r="L6" s="23"/>
      <c r="M6" s="24"/>
      <c r="N6" s="24" t="s">
        <v>8</v>
      </c>
      <c r="O6" s="24"/>
      <c r="P6" s="24"/>
      <c r="Q6" s="25"/>
      <c r="R6" s="22" t="s">
        <v>9</v>
      </c>
      <c r="S6" s="22" t="s">
        <v>10</v>
      </c>
    </row>
    <row r="7" spans="2:19" s="30" customFormat="1" ht="16.5" customHeight="1" thickBot="1">
      <c r="B7" s="26"/>
      <c r="C7" s="27"/>
      <c r="D7" s="27"/>
      <c r="E7" s="27"/>
      <c r="F7" s="27"/>
      <c r="G7" s="28"/>
      <c r="H7" s="28">
        <v>2017</v>
      </c>
      <c r="I7" s="29" t="s">
        <v>126</v>
      </c>
      <c r="J7" s="129"/>
      <c r="L7" s="26"/>
      <c r="M7" s="27"/>
      <c r="N7" s="27"/>
      <c r="O7" s="27"/>
      <c r="P7" s="27"/>
      <c r="Q7" s="27"/>
      <c r="R7" s="29">
        <f>+H7</f>
        <v>2017</v>
      </c>
      <c r="S7" s="31" t="str">
        <f>+I7</f>
        <v>2017 (31/12)</v>
      </c>
    </row>
    <row r="8" spans="2:19">
      <c r="B8" s="32"/>
      <c r="C8" s="33"/>
      <c r="D8" s="33"/>
      <c r="E8" s="33"/>
      <c r="F8" s="33"/>
      <c r="G8" s="33"/>
      <c r="H8" s="34"/>
      <c r="I8" s="34"/>
      <c r="J8" s="36"/>
      <c r="L8" s="32"/>
      <c r="M8" s="33"/>
      <c r="N8" s="33"/>
      <c r="O8" s="33"/>
      <c r="P8" s="33"/>
      <c r="Q8" s="33"/>
      <c r="R8" s="35"/>
      <c r="S8" s="35"/>
    </row>
    <row r="9" spans="2:19">
      <c r="B9" s="37"/>
      <c r="C9" s="38" t="s">
        <v>12</v>
      </c>
      <c r="D9" s="38" t="s">
        <v>13</v>
      </c>
      <c r="E9" s="38"/>
      <c r="F9" s="38"/>
      <c r="G9" s="38"/>
      <c r="H9" s="39">
        <f>SUM(H10:H11)</f>
        <v>0</v>
      </c>
      <c r="I9" s="39">
        <f>SUM(I10:I11)</f>
        <v>0</v>
      </c>
      <c r="J9" s="130"/>
      <c r="K9" s="41"/>
      <c r="L9" s="42"/>
      <c r="M9" s="43" t="s">
        <v>14</v>
      </c>
      <c r="N9" s="38" t="s">
        <v>15</v>
      </c>
      <c r="O9" s="38"/>
      <c r="P9" s="38"/>
      <c r="Q9" s="38"/>
      <c r="R9" s="39">
        <f>+R10+R11</f>
        <v>179999.99849999996</v>
      </c>
      <c r="S9" s="39">
        <f>+S10+S11</f>
        <v>69480.31</v>
      </c>
    </row>
    <row r="10" spans="2:19">
      <c r="B10" s="37"/>
      <c r="C10" s="44"/>
      <c r="D10" s="44" t="s">
        <v>16</v>
      </c>
      <c r="E10" s="44" t="s">
        <v>17</v>
      </c>
      <c r="F10" s="44"/>
      <c r="G10" s="44"/>
      <c r="H10" s="45"/>
      <c r="I10" s="45"/>
      <c r="J10" s="131"/>
      <c r="K10" s="41"/>
      <c r="L10" s="48"/>
      <c r="M10" s="49" t="s">
        <v>16</v>
      </c>
      <c r="N10" s="44" t="s">
        <v>18</v>
      </c>
      <c r="O10" s="44"/>
      <c r="P10" s="44"/>
      <c r="Q10" s="44"/>
      <c r="R10" s="45">
        <f>+H31</f>
        <v>138114.52129999996</v>
      </c>
      <c r="S10" s="45">
        <f>+I31</f>
        <v>52489.35</v>
      </c>
    </row>
    <row r="11" spans="2:19">
      <c r="B11" s="37"/>
      <c r="C11" s="44"/>
      <c r="D11" s="3" t="s">
        <v>19</v>
      </c>
      <c r="E11" s="3" t="s">
        <v>20</v>
      </c>
      <c r="H11" s="45">
        <v>0</v>
      </c>
      <c r="I11" s="45">
        <v>0</v>
      </c>
      <c r="J11" s="132"/>
      <c r="K11" s="50"/>
      <c r="L11" s="51"/>
      <c r="M11" s="52" t="s">
        <v>19</v>
      </c>
      <c r="N11" s="3" t="s">
        <v>21</v>
      </c>
      <c r="R11" s="53">
        <f>+H32+H33</f>
        <v>41885.477199999994</v>
      </c>
      <c r="S11" s="53">
        <f>+I32+I33</f>
        <v>16990.96</v>
      </c>
    </row>
    <row r="12" spans="2:19">
      <c r="B12" s="37"/>
      <c r="C12" s="44"/>
      <c r="H12" s="53"/>
      <c r="I12" s="53"/>
      <c r="J12" s="133"/>
      <c r="K12" s="50"/>
      <c r="L12" s="51"/>
      <c r="M12" s="52"/>
      <c r="R12" s="53"/>
      <c r="S12" s="53"/>
    </row>
    <row r="13" spans="2:19">
      <c r="B13" s="37"/>
      <c r="C13" s="38" t="s">
        <v>22</v>
      </c>
      <c r="D13" s="38" t="s">
        <v>23</v>
      </c>
      <c r="E13" s="38"/>
      <c r="F13" s="38"/>
      <c r="G13" s="38"/>
      <c r="H13" s="39">
        <v>0</v>
      </c>
      <c r="I13" s="39">
        <v>0</v>
      </c>
      <c r="J13" s="130"/>
      <c r="K13" s="50"/>
      <c r="L13" s="54"/>
      <c r="M13" s="55"/>
      <c r="R13" s="53"/>
      <c r="S13" s="53"/>
    </row>
    <row r="14" spans="2:19">
      <c r="B14" s="37"/>
      <c r="C14" s="44"/>
      <c r="D14" s="44"/>
      <c r="E14" s="44"/>
      <c r="F14" s="44"/>
      <c r="G14" s="44"/>
      <c r="H14" s="45"/>
      <c r="I14" s="45"/>
      <c r="J14" s="131"/>
      <c r="K14" s="50"/>
      <c r="L14" s="54"/>
      <c r="M14" s="55"/>
      <c r="R14" s="53"/>
      <c r="S14" s="53"/>
    </row>
    <row r="15" spans="2:19">
      <c r="B15" s="37"/>
      <c r="C15" s="38" t="s">
        <v>24</v>
      </c>
      <c r="D15" s="38" t="s">
        <v>25</v>
      </c>
      <c r="E15" s="38"/>
      <c r="F15" s="38"/>
      <c r="G15" s="38"/>
      <c r="H15" s="39">
        <v>0</v>
      </c>
      <c r="I15" s="39">
        <v>0</v>
      </c>
      <c r="J15" s="134"/>
      <c r="K15" s="50"/>
      <c r="L15" s="54"/>
      <c r="M15" s="55"/>
      <c r="R15" s="53"/>
      <c r="S15" s="53"/>
    </row>
    <row r="16" spans="2:19">
      <c r="B16" s="37"/>
      <c r="C16" s="44"/>
      <c r="D16" s="44"/>
      <c r="E16" s="44"/>
      <c r="F16" s="44"/>
      <c r="G16" s="44"/>
      <c r="H16" s="45"/>
      <c r="I16" s="45"/>
      <c r="J16" s="131"/>
      <c r="K16" s="50"/>
      <c r="L16" s="42"/>
      <c r="M16" s="43" t="s">
        <v>26</v>
      </c>
      <c r="N16" s="38" t="s">
        <v>27</v>
      </c>
      <c r="O16" s="38"/>
      <c r="P16" s="38"/>
      <c r="Q16" s="38"/>
      <c r="R16" s="39">
        <f>+H35+H18+H19+H20</f>
        <v>448000</v>
      </c>
      <c r="S16" s="39">
        <f>+I35+I18+I19+I20</f>
        <v>574742.19999999995</v>
      </c>
    </row>
    <row r="17" spans="2:20">
      <c r="B17" s="37"/>
      <c r="C17" s="38" t="s">
        <v>28</v>
      </c>
      <c r="D17" s="38" t="s">
        <v>29</v>
      </c>
      <c r="E17" s="38"/>
      <c r="F17" s="38"/>
      <c r="G17" s="44"/>
      <c r="H17" s="39">
        <f>+H18+H19+H20+H21</f>
        <v>408000</v>
      </c>
      <c r="I17" s="39">
        <f>+I18+I19+I20+I21</f>
        <v>522224.54</v>
      </c>
      <c r="J17" s="130">
        <f t="shared" ref="J17:J18" si="0">I17/H17</f>
        <v>1.2799621078431371</v>
      </c>
      <c r="K17" s="50"/>
      <c r="L17" s="42"/>
      <c r="M17" s="43" t="s">
        <v>30</v>
      </c>
      <c r="N17"/>
      <c r="O17"/>
      <c r="P17"/>
      <c r="Q17" s="44"/>
      <c r="R17" s="45"/>
      <c r="S17" s="45"/>
    </row>
    <row r="18" spans="2:20">
      <c r="B18" s="37"/>
      <c r="C18" s="44"/>
      <c r="D18" s="44" t="s">
        <v>16</v>
      </c>
      <c r="E18" s="44" t="s">
        <v>31</v>
      </c>
      <c r="F18" s="44"/>
      <c r="G18" s="44"/>
      <c r="H18" s="45">
        <v>408000</v>
      </c>
      <c r="I18" s="45">
        <v>522224.54</v>
      </c>
      <c r="J18" s="132">
        <f t="shared" si="0"/>
        <v>1.2799621078431371</v>
      </c>
      <c r="K18" s="50"/>
      <c r="L18" s="57"/>
      <c r="M18" s="58"/>
      <c r="N18"/>
      <c r="O18"/>
      <c r="P18"/>
      <c r="Q18" s="44"/>
      <c r="R18" s="45"/>
      <c r="S18" s="45"/>
    </row>
    <row r="19" spans="2:20">
      <c r="B19" s="37"/>
      <c r="C19" s="44"/>
      <c r="D19" s="44" t="s">
        <v>19</v>
      </c>
      <c r="E19" s="44" t="s">
        <v>32</v>
      </c>
      <c r="F19" s="44"/>
      <c r="G19" s="44"/>
      <c r="H19" s="45">
        <v>0</v>
      </c>
      <c r="I19" s="45"/>
      <c r="J19" s="131"/>
      <c r="K19" s="50"/>
      <c r="L19" s="57"/>
      <c r="M19" s="58"/>
      <c r="N19"/>
      <c r="O19"/>
      <c r="P19"/>
      <c r="Q19" s="38"/>
      <c r="R19" s="39"/>
      <c r="S19" s="39"/>
    </row>
    <row r="20" spans="2:20">
      <c r="B20" s="37"/>
      <c r="C20" s="44"/>
      <c r="D20" s="44" t="s">
        <v>33</v>
      </c>
      <c r="E20" s="44" t="s">
        <v>34</v>
      </c>
      <c r="F20" s="44"/>
      <c r="G20" s="44"/>
      <c r="H20" s="45">
        <v>0</v>
      </c>
      <c r="I20" s="45"/>
      <c r="J20" s="131"/>
      <c r="K20" s="50"/>
      <c r="L20" s="59"/>
      <c r="M20" s="60" t="s">
        <v>35</v>
      </c>
      <c r="N20" s="38" t="s">
        <v>36</v>
      </c>
      <c r="O20" s="38"/>
      <c r="P20" s="38"/>
      <c r="Q20" s="38"/>
      <c r="R20" s="39">
        <f>+H61+H70</f>
        <v>0</v>
      </c>
      <c r="S20" s="39">
        <f>+I61+I70</f>
        <v>0</v>
      </c>
    </row>
    <row r="21" spans="2:20">
      <c r="B21" s="37"/>
      <c r="C21" s="44"/>
      <c r="D21" s="44" t="s">
        <v>37</v>
      </c>
      <c r="E21" s="44" t="s">
        <v>38</v>
      </c>
      <c r="F21" s="44"/>
      <c r="G21" s="44"/>
      <c r="H21" s="45">
        <v>0</v>
      </c>
      <c r="I21" s="45"/>
      <c r="J21" s="131"/>
      <c r="K21" s="41"/>
      <c r="L21" s="61"/>
      <c r="M21" s="62"/>
      <c r="N21" s="38"/>
      <c r="O21" s="38"/>
      <c r="P21" s="38"/>
      <c r="Q21" s="44"/>
      <c r="R21" s="45"/>
      <c r="S21" s="45"/>
    </row>
    <row r="22" spans="2:20">
      <c r="B22" s="37"/>
      <c r="C22" s="44"/>
      <c r="D22" s="44"/>
      <c r="E22" s="44"/>
      <c r="F22" s="44"/>
      <c r="G22" s="44"/>
      <c r="H22" s="45"/>
      <c r="I22" s="45"/>
      <c r="J22" s="131"/>
      <c r="K22" s="41"/>
      <c r="L22" s="61"/>
      <c r="M22" s="62"/>
      <c r="N22" s="38" t="s">
        <v>39</v>
      </c>
      <c r="O22" s="38"/>
      <c r="P22" s="38"/>
      <c r="Q22" s="44"/>
      <c r="R22" s="45"/>
      <c r="S22" s="45"/>
    </row>
    <row r="23" spans="2:20" ht="16.5" thickBot="1">
      <c r="B23" s="37"/>
      <c r="C23" s="38" t="s">
        <v>40</v>
      </c>
      <c r="D23" s="38" t="s">
        <v>41</v>
      </c>
      <c r="E23" s="38"/>
      <c r="F23" s="38"/>
      <c r="G23" s="38"/>
      <c r="H23" s="39">
        <f>+H24+H25+H28</f>
        <v>628000</v>
      </c>
      <c r="I23" s="39">
        <f>+I24+I25+I28</f>
        <v>652224.54</v>
      </c>
      <c r="J23" s="130">
        <f>I23/H23</f>
        <v>1.0385741082802549</v>
      </c>
      <c r="K23" s="41"/>
      <c r="L23" s="63"/>
      <c r="M23"/>
      <c r="N23"/>
      <c r="O23"/>
      <c r="P23"/>
      <c r="Q23"/>
      <c r="R23" s="64"/>
      <c r="S23" s="64"/>
    </row>
    <row r="24" spans="2:20" ht="16.5" thickBot="1">
      <c r="B24" s="37"/>
      <c r="C24" s="44"/>
      <c r="D24" s="44" t="s">
        <v>16</v>
      </c>
      <c r="E24" s="44" t="s">
        <v>42</v>
      </c>
      <c r="F24" s="44"/>
      <c r="G24" s="44"/>
      <c r="H24" s="45"/>
      <c r="I24" s="45"/>
      <c r="J24" s="132"/>
      <c r="K24" s="41"/>
      <c r="L24" s="65"/>
      <c r="M24" s="66"/>
      <c r="N24" s="67" t="s">
        <v>43</v>
      </c>
      <c r="O24" s="68"/>
      <c r="P24" s="68"/>
      <c r="Q24" s="68"/>
      <c r="R24" s="69">
        <f>+R22+R20+R16+R9</f>
        <v>627999.99849999999</v>
      </c>
      <c r="S24" s="69">
        <f>+S22+S20+S16+S9</f>
        <v>644222.51</v>
      </c>
    </row>
    <row r="25" spans="2:20">
      <c r="B25" s="37"/>
      <c r="C25" s="44"/>
      <c r="D25" s="44" t="s">
        <v>19</v>
      </c>
      <c r="E25" s="44" t="s">
        <v>44</v>
      </c>
      <c r="F25" s="44"/>
      <c r="G25" s="44"/>
      <c r="H25" s="45">
        <f>+H26+H27</f>
        <v>628000</v>
      </c>
      <c r="I25" s="45">
        <v>652224.54</v>
      </c>
      <c r="J25" s="132">
        <f>I25/H25</f>
        <v>1.0385741082802549</v>
      </c>
      <c r="K25" s="41"/>
      <c r="L25" s="70"/>
      <c r="M25" s="71"/>
    </row>
    <row r="26" spans="2:20">
      <c r="B26" s="37"/>
      <c r="C26" s="44"/>
      <c r="D26" s="44"/>
      <c r="E26" s="44" t="s">
        <v>45</v>
      </c>
      <c r="F26" s="44"/>
      <c r="G26" s="44"/>
      <c r="H26" s="53">
        <v>628000</v>
      </c>
      <c r="I26" s="45">
        <f>+I25</f>
        <v>652224.54</v>
      </c>
      <c r="J26" s="135">
        <f>I26/H26</f>
        <v>1.0385741082802549</v>
      </c>
      <c r="K26" s="72"/>
      <c r="L26" s="73" t="s">
        <v>46</v>
      </c>
      <c r="M26" s="73"/>
      <c r="N26" s="73"/>
      <c r="O26" s="73"/>
      <c r="P26" s="73"/>
      <c r="Q26" s="73"/>
      <c r="R26" s="73"/>
      <c r="S26" s="73"/>
    </row>
    <row r="27" spans="2:20">
      <c r="B27" s="37"/>
      <c r="C27" s="44"/>
      <c r="D27" s="44"/>
      <c r="E27" s="44" t="s">
        <v>47</v>
      </c>
      <c r="F27" s="44"/>
      <c r="G27" s="44"/>
      <c r="H27" s="74">
        <v>0</v>
      </c>
      <c r="I27" s="45">
        <f>+I25-I26</f>
        <v>0</v>
      </c>
      <c r="J27" s="132"/>
      <c r="K27" s="41"/>
      <c r="L27" s="73"/>
      <c r="M27" s="73"/>
      <c r="N27" s="73"/>
      <c r="O27" s="73"/>
      <c r="P27" s="73"/>
      <c r="Q27" s="73"/>
      <c r="R27" s="73"/>
      <c r="S27" s="73"/>
    </row>
    <row r="28" spans="2:20">
      <c r="B28" s="37"/>
      <c r="C28" s="44"/>
      <c r="D28" s="44" t="s">
        <v>48</v>
      </c>
      <c r="E28" s="44" t="s">
        <v>49</v>
      </c>
      <c r="F28" s="44"/>
      <c r="G28" s="44"/>
      <c r="H28" s="45">
        <v>0</v>
      </c>
      <c r="I28" s="45">
        <v>0</v>
      </c>
      <c r="J28" s="131"/>
      <c r="K28" s="41"/>
      <c r="L28" s="73"/>
      <c r="M28" s="73"/>
      <c r="N28" s="73"/>
      <c r="O28" s="73"/>
      <c r="P28" s="73"/>
      <c r="Q28" s="73"/>
      <c r="R28" s="73"/>
      <c r="S28" s="73"/>
    </row>
    <row r="29" spans="2:20" ht="16.5" thickBot="1">
      <c r="B29" s="37"/>
      <c r="C29" s="44"/>
      <c r="D29" s="44"/>
      <c r="E29" s="44"/>
      <c r="F29" s="44"/>
      <c r="G29" s="44"/>
      <c r="H29" s="45"/>
      <c r="I29" s="45"/>
      <c r="J29" s="131"/>
      <c r="K29" s="41"/>
      <c r="L29" s="73"/>
      <c r="M29" s="73"/>
      <c r="N29" s="73"/>
      <c r="O29" s="73"/>
      <c r="P29" s="73"/>
      <c r="Q29" s="73"/>
      <c r="R29" s="73"/>
      <c r="S29" s="73"/>
    </row>
    <row r="30" spans="2:20">
      <c r="B30" s="37"/>
      <c r="C30" s="38" t="s">
        <v>50</v>
      </c>
      <c r="D30" s="38" t="s">
        <v>51</v>
      </c>
      <c r="E30" s="38"/>
      <c r="F30" s="38"/>
      <c r="G30" s="38"/>
      <c r="H30" s="39">
        <f>SUM(H31:H33)</f>
        <v>179999.99849999996</v>
      </c>
      <c r="I30" s="39">
        <f>SUM(I31:I33)</f>
        <v>69480.31</v>
      </c>
      <c r="J30" s="130">
        <f>I30/H30</f>
        <v>0.38600172543890332</v>
      </c>
      <c r="K30" s="41"/>
      <c r="L30" s="12"/>
      <c r="M30" s="13"/>
      <c r="N30" s="13"/>
      <c r="O30" s="13"/>
      <c r="P30" s="13"/>
      <c r="Q30" s="75"/>
      <c r="R30" s="17" t="s">
        <v>3</v>
      </c>
      <c r="S30" s="17" t="s">
        <v>4</v>
      </c>
    </row>
    <row r="31" spans="2:20">
      <c r="B31" s="37"/>
      <c r="C31" s="44"/>
      <c r="D31" s="44" t="s">
        <v>16</v>
      </c>
      <c r="E31" s="44" t="s">
        <v>52</v>
      </c>
      <c r="F31" s="44"/>
      <c r="G31" s="44"/>
      <c r="H31" s="53">
        <v>138114.52129999996</v>
      </c>
      <c r="I31" s="45">
        <v>52489.35</v>
      </c>
      <c r="J31" s="132">
        <f>I31/H31</f>
        <v>0.3800422251472555</v>
      </c>
      <c r="K31" s="41"/>
      <c r="L31" s="23"/>
      <c r="M31" s="24"/>
      <c r="N31" s="24" t="s">
        <v>53</v>
      </c>
      <c r="O31" s="24"/>
      <c r="P31" s="24"/>
      <c r="Q31" s="25"/>
      <c r="R31" s="22" t="s">
        <v>54</v>
      </c>
      <c r="S31" s="22" t="s">
        <v>54</v>
      </c>
    </row>
    <row r="32" spans="2:20" ht="16.5" thickBot="1">
      <c r="B32" s="37"/>
      <c r="C32" s="44"/>
      <c r="D32" s="44" t="s">
        <v>19</v>
      </c>
      <c r="E32" s="44" t="s">
        <v>55</v>
      </c>
      <c r="F32" s="44"/>
      <c r="G32" s="44"/>
      <c r="H32" s="53">
        <v>40450.267199999995</v>
      </c>
      <c r="I32" s="45">
        <v>16990.96</v>
      </c>
      <c r="J32" s="132">
        <f>I32/H32</f>
        <v>0.42004568019268862</v>
      </c>
      <c r="K32" s="41"/>
      <c r="L32" s="26"/>
      <c r="M32" s="27"/>
      <c r="N32" s="27"/>
      <c r="O32" s="27"/>
      <c r="P32" s="27"/>
      <c r="Q32" s="27"/>
      <c r="R32" s="76">
        <f>+H7</f>
        <v>2017</v>
      </c>
      <c r="S32" s="31" t="str">
        <f>+I7</f>
        <v>2017 (31/12)</v>
      </c>
      <c r="T32" s="30"/>
    </row>
    <row r="33" spans="2:19">
      <c r="B33" s="37"/>
      <c r="C33" s="44"/>
      <c r="D33" s="44" t="s">
        <v>33</v>
      </c>
      <c r="E33" s="44" t="s">
        <v>56</v>
      </c>
      <c r="F33" s="44"/>
      <c r="G33" s="44"/>
      <c r="H33" s="53">
        <v>1435.21</v>
      </c>
      <c r="I33" s="45"/>
      <c r="J33" s="132"/>
      <c r="K33" s="41"/>
      <c r="L33" s="32"/>
      <c r="M33" s="33"/>
      <c r="N33" s="33"/>
      <c r="O33" s="33"/>
      <c r="P33" s="33"/>
      <c r="Q33" s="33"/>
      <c r="R33" s="35"/>
      <c r="S33" s="35"/>
    </row>
    <row r="34" spans="2:19">
      <c r="B34" s="37"/>
      <c r="H34" s="53"/>
      <c r="I34" s="45"/>
      <c r="J34" s="132"/>
      <c r="K34" s="41"/>
      <c r="L34" s="37"/>
      <c r="M34" s="43" t="s">
        <v>57</v>
      </c>
      <c r="N34" s="38" t="s">
        <v>58</v>
      </c>
      <c r="O34" s="38"/>
      <c r="P34" s="38"/>
      <c r="Q34" s="38"/>
      <c r="R34" s="39">
        <f>+H9+H24</f>
        <v>0</v>
      </c>
      <c r="S34" s="77">
        <f>+I9+I24</f>
        <v>0</v>
      </c>
    </row>
    <row r="35" spans="2:19">
      <c r="B35" s="37"/>
      <c r="C35" s="38" t="s">
        <v>59</v>
      </c>
      <c r="D35" s="38" t="s">
        <v>60</v>
      </c>
      <c r="E35" s="38"/>
      <c r="F35" s="38"/>
      <c r="G35" s="38"/>
      <c r="H35" s="39">
        <f>SUM(H36:H39)</f>
        <v>40000</v>
      </c>
      <c r="I35" s="39">
        <f>SUM(I36:I39)</f>
        <v>52517.659999999996</v>
      </c>
      <c r="J35" s="130">
        <f>I35/H35</f>
        <v>1.3129415</v>
      </c>
      <c r="K35" s="41"/>
      <c r="L35" s="37"/>
      <c r="M35" s="2"/>
      <c r="N35" s="2"/>
      <c r="O35" s="2"/>
      <c r="P35" s="2"/>
      <c r="Q35" s="44"/>
      <c r="R35" s="45"/>
      <c r="S35" s="78"/>
    </row>
    <row r="36" spans="2:19">
      <c r="B36" s="37"/>
      <c r="C36" s="44"/>
      <c r="D36" s="44" t="s">
        <v>16</v>
      </c>
      <c r="E36" s="44" t="s">
        <v>61</v>
      </c>
      <c r="F36" s="44"/>
      <c r="G36" s="44"/>
      <c r="H36" s="53">
        <v>40000</v>
      </c>
      <c r="I36" s="45">
        <v>35212.699999999997</v>
      </c>
      <c r="J36" s="132">
        <f>I36/H36</f>
        <v>0.88031749999999998</v>
      </c>
      <c r="K36" s="41"/>
      <c r="L36" s="37"/>
      <c r="M36" s="2"/>
      <c r="N36" s="2"/>
      <c r="O36" s="2"/>
      <c r="P36" s="2"/>
      <c r="R36" s="53"/>
      <c r="S36" s="79"/>
    </row>
    <row r="37" spans="2:19">
      <c r="B37" s="37"/>
      <c r="C37" s="44"/>
      <c r="D37" s="44" t="s">
        <v>19</v>
      </c>
      <c r="E37" s="44" t="s">
        <v>62</v>
      </c>
      <c r="F37" s="44"/>
      <c r="G37" s="44"/>
      <c r="H37" s="45">
        <v>0</v>
      </c>
      <c r="I37" s="45">
        <v>17304.96</v>
      </c>
      <c r="J37" s="132"/>
      <c r="K37" s="41"/>
      <c r="L37" s="37"/>
      <c r="M37" s="2"/>
      <c r="N37" s="2"/>
      <c r="O37" s="2"/>
      <c r="P37" s="2"/>
      <c r="R37" s="53"/>
      <c r="S37" s="79"/>
    </row>
    <row r="38" spans="2:19">
      <c r="B38" s="37"/>
      <c r="C38" s="44"/>
      <c r="D38" s="44" t="s">
        <v>33</v>
      </c>
      <c r="E38" s="44" t="s">
        <v>63</v>
      </c>
      <c r="F38" s="44"/>
      <c r="G38" s="44"/>
      <c r="H38" s="45">
        <v>0</v>
      </c>
      <c r="I38" s="45">
        <v>0</v>
      </c>
      <c r="J38" s="132"/>
      <c r="K38" s="41"/>
      <c r="L38" s="37"/>
      <c r="M38" s="2"/>
      <c r="N38" s="2"/>
      <c r="O38" s="2"/>
      <c r="P38" s="2"/>
      <c r="R38" s="53"/>
      <c r="S38" s="79"/>
    </row>
    <row r="39" spans="2:19">
      <c r="B39" s="37"/>
      <c r="C39" s="44"/>
      <c r="D39" s="44" t="s">
        <v>37</v>
      </c>
      <c r="E39" s="44" t="s">
        <v>64</v>
      </c>
      <c r="F39" s="44"/>
      <c r="G39" s="44"/>
      <c r="H39" s="45">
        <v>0</v>
      </c>
      <c r="I39" s="45">
        <v>0</v>
      </c>
      <c r="J39" s="131"/>
      <c r="K39" s="41"/>
      <c r="L39" s="37"/>
      <c r="M39" s="2"/>
      <c r="N39" s="2"/>
      <c r="O39" s="2"/>
      <c r="P39" s="2"/>
      <c r="Q39" s="38"/>
      <c r="R39" s="39"/>
      <c r="S39" s="77"/>
    </row>
    <row r="40" spans="2:19">
      <c r="B40" s="37"/>
      <c r="C40" s="44"/>
      <c r="D40" s="44"/>
      <c r="E40" s="44"/>
      <c r="F40" s="44"/>
      <c r="G40" s="44"/>
      <c r="H40" s="45"/>
      <c r="I40" s="45"/>
      <c r="J40" s="131"/>
      <c r="K40" s="41"/>
      <c r="L40" s="37"/>
      <c r="M40" s="43" t="s">
        <v>65</v>
      </c>
      <c r="N40" s="38" t="s">
        <v>39</v>
      </c>
      <c r="O40" s="38"/>
      <c r="P40" s="38"/>
      <c r="Q40" s="44"/>
      <c r="R40" s="39">
        <f>+H26</f>
        <v>628000</v>
      </c>
      <c r="S40" s="77">
        <f>+I26</f>
        <v>652224.54</v>
      </c>
    </row>
    <row r="41" spans="2:19">
      <c r="B41" s="37"/>
      <c r="C41" s="38" t="s">
        <v>66</v>
      </c>
      <c r="D41" s="38" t="s">
        <v>67</v>
      </c>
      <c r="E41" s="38"/>
      <c r="F41" s="38"/>
      <c r="G41" s="38"/>
      <c r="H41" s="39">
        <f>11699.92-11699.92</f>
        <v>0</v>
      </c>
      <c r="I41" s="39">
        <v>2127.87</v>
      </c>
      <c r="J41" s="130"/>
      <c r="K41" s="41"/>
      <c r="L41" s="37"/>
      <c r="M41" s="2"/>
      <c r="N41"/>
      <c r="O41"/>
      <c r="P41"/>
      <c r="Q41" s="38"/>
      <c r="R41" s="39"/>
      <c r="S41" s="77"/>
    </row>
    <row r="42" spans="2:19">
      <c r="B42" s="37"/>
      <c r="C42" s="38"/>
      <c r="D42" s="38"/>
      <c r="E42" s="38"/>
      <c r="F42" s="38"/>
      <c r="G42" s="38"/>
      <c r="H42" s="39"/>
      <c r="I42" s="39"/>
      <c r="J42" s="130"/>
      <c r="K42" s="41"/>
      <c r="L42" s="37"/>
      <c r="M42" s="43" t="s">
        <v>68</v>
      </c>
      <c r="N42" s="38" t="s">
        <v>69</v>
      </c>
      <c r="O42" s="38"/>
      <c r="P42" s="38"/>
      <c r="Q42" s="44"/>
      <c r="R42" s="39">
        <f>+H53</f>
        <v>0</v>
      </c>
      <c r="S42" s="77">
        <f>+I53</f>
        <v>97.16</v>
      </c>
    </row>
    <row r="43" spans="2:19">
      <c r="B43" s="37"/>
      <c r="C43" s="38" t="s">
        <v>70</v>
      </c>
      <c r="D43" s="38" t="s">
        <v>71</v>
      </c>
      <c r="E43" s="38"/>
      <c r="F43" s="38"/>
      <c r="G43" s="38"/>
      <c r="H43" s="39"/>
      <c r="I43" s="39"/>
      <c r="J43" s="130"/>
      <c r="K43" s="41"/>
      <c r="L43" s="37"/>
      <c r="M43"/>
      <c r="N43"/>
      <c r="O43" s="38"/>
      <c r="P43" s="38"/>
      <c r="Q43"/>
      <c r="R43" s="80"/>
      <c r="S43" s="81"/>
    </row>
    <row r="44" spans="2:19">
      <c r="B44" s="37"/>
      <c r="C44" s="38"/>
      <c r="D44" s="38"/>
      <c r="E44" s="38"/>
      <c r="F44" s="38"/>
      <c r="G44" s="38"/>
      <c r="H44" s="39"/>
      <c r="I44" s="39"/>
      <c r="J44" s="130"/>
      <c r="K44" s="41"/>
      <c r="L44" s="37"/>
      <c r="M44" s="62"/>
      <c r="N44" s="38"/>
      <c r="O44"/>
      <c r="P44"/>
      <c r="Q44"/>
      <c r="R44" s="39"/>
      <c r="S44" s="77"/>
    </row>
    <row r="45" spans="2:19">
      <c r="B45" s="37"/>
      <c r="C45" s="38" t="s">
        <v>72</v>
      </c>
      <c r="D45" s="38" t="s">
        <v>73</v>
      </c>
      <c r="E45" s="38"/>
      <c r="F45" s="38"/>
      <c r="G45" s="38"/>
      <c r="H45" s="39"/>
      <c r="I45" s="39"/>
      <c r="J45" s="130"/>
      <c r="K45" s="41"/>
      <c r="L45" s="37"/>
      <c r="M45"/>
      <c r="N45"/>
      <c r="O45"/>
      <c r="P45"/>
      <c r="Q45"/>
      <c r="R45" s="82"/>
      <c r="S45" s="82"/>
    </row>
    <row r="46" spans="2:19">
      <c r="B46" s="37"/>
      <c r="C46" s="38"/>
      <c r="D46" s="38"/>
      <c r="E46" s="38"/>
      <c r="F46" s="38"/>
      <c r="G46" s="38"/>
      <c r="H46" s="39"/>
      <c r="I46" s="39"/>
      <c r="J46" s="130"/>
      <c r="K46" s="41"/>
      <c r="L46" s="37"/>
      <c r="M46"/>
      <c r="N46"/>
      <c r="O46"/>
      <c r="P46"/>
      <c r="Q46"/>
      <c r="R46" s="82"/>
      <c r="S46" s="82"/>
    </row>
    <row r="47" spans="2:19">
      <c r="B47" s="37"/>
      <c r="C47" s="38" t="s">
        <v>74</v>
      </c>
      <c r="D47" s="38" t="s">
        <v>75</v>
      </c>
      <c r="E47" s="38"/>
      <c r="F47" s="38"/>
      <c r="G47" s="38"/>
      <c r="H47" s="39"/>
      <c r="I47" s="39">
        <f>+I48+I49</f>
        <v>0</v>
      </c>
      <c r="J47" s="130"/>
      <c r="K47" s="41"/>
      <c r="L47" s="37"/>
      <c r="M47"/>
      <c r="N47"/>
      <c r="O47"/>
      <c r="P47"/>
      <c r="Q47"/>
      <c r="R47" s="82"/>
      <c r="S47" s="82"/>
    </row>
    <row r="48" spans="2:19" ht="16.5" thickBot="1">
      <c r="B48" s="37"/>
      <c r="D48" s="44" t="s">
        <v>16</v>
      </c>
      <c r="E48" s="44" t="s">
        <v>76</v>
      </c>
      <c r="F48" s="38"/>
      <c r="G48" s="38"/>
      <c r="H48" s="39"/>
      <c r="I48" s="45"/>
      <c r="J48" s="130"/>
      <c r="K48" s="41"/>
      <c r="L48" s="37"/>
      <c r="M48"/>
      <c r="N48"/>
      <c r="O48"/>
      <c r="P48"/>
      <c r="Q48"/>
      <c r="R48" s="82"/>
      <c r="S48" s="82"/>
    </row>
    <row r="49" spans="2:23" ht="16.5" thickBot="1">
      <c r="B49" s="37"/>
      <c r="D49" s="44" t="s">
        <v>19</v>
      </c>
      <c r="E49" s="44" t="s">
        <v>77</v>
      </c>
      <c r="F49" s="38"/>
      <c r="G49" s="38"/>
      <c r="H49" s="39"/>
      <c r="I49" s="39"/>
      <c r="J49" s="130"/>
      <c r="K49" s="41"/>
      <c r="L49" s="65"/>
      <c r="M49" s="67" t="s">
        <v>78</v>
      </c>
      <c r="N49" s="68"/>
      <c r="O49" s="68"/>
      <c r="P49" s="68"/>
      <c r="Q49" s="68"/>
      <c r="R49" s="69">
        <f>+R34+R40+R42</f>
        <v>628000</v>
      </c>
      <c r="S49" s="69">
        <f>+S34+S40+S42</f>
        <v>652321.70000000007</v>
      </c>
      <c r="T49" s="83"/>
      <c r="U49" s="44"/>
      <c r="V49" s="44"/>
      <c r="W49" s="46"/>
    </row>
    <row r="50" spans="2:23" ht="16.5" thickBot="1">
      <c r="B50" s="37"/>
      <c r="C50" s="44"/>
      <c r="D50" s="44"/>
      <c r="E50" s="38"/>
      <c r="F50" s="38"/>
      <c r="G50" s="38"/>
      <c r="H50" s="39"/>
      <c r="I50" s="39"/>
      <c r="J50" s="130"/>
      <c r="K50" s="41"/>
      <c r="L50" s="87"/>
      <c r="M50" s="87"/>
      <c r="N50" s="87"/>
      <c r="O50" s="87"/>
      <c r="P50" s="87"/>
      <c r="Q50" s="87"/>
      <c r="R50" s="88"/>
      <c r="S50"/>
      <c r="T50" s="38"/>
      <c r="U50" s="38"/>
      <c r="V50" s="38"/>
      <c r="W50" s="88"/>
    </row>
    <row r="51" spans="2:23" ht="16.5" customHeight="1" thickBot="1">
      <c r="B51" s="65"/>
      <c r="C51" s="68" t="s">
        <v>81</v>
      </c>
      <c r="D51" s="68" t="s">
        <v>82</v>
      </c>
      <c r="E51" s="68"/>
      <c r="F51" s="68"/>
      <c r="G51" s="68"/>
      <c r="H51" s="69">
        <f>+H9+H13+-H15-H17+H23-H30-H35-H41+H43-H45+H47</f>
        <v>1.5000000421423465E-3</v>
      </c>
      <c r="I51" s="69">
        <f>+I9+I13+-I15-I17+I23-I30-I35-I41+I43-I45-I47</f>
        <v>5874.1600000000644</v>
      </c>
      <c r="J51" s="136" t="e">
        <f>I53/H53</f>
        <v>#DIV/0!</v>
      </c>
      <c r="K51" s="41"/>
      <c r="L51" s="73"/>
      <c r="M51" s="73"/>
      <c r="N51" s="73"/>
      <c r="O51" s="73"/>
      <c r="P51" s="73"/>
      <c r="Q51" s="73"/>
      <c r="R51" s="73"/>
      <c r="S51" s="73"/>
      <c r="T51" s="38"/>
      <c r="U51" s="38"/>
      <c r="V51" s="38"/>
      <c r="W51" s="56"/>
    </row>
    <row r="52" spans="2:23">
      <c r="B52" s="37"/>
      <c r="C52" s="38"/>
      <c r="D52" s="38"/>
      <c r="E52" s="38"/>
      <c r="F52" s="38"/>
      <c r="G52" s="38"/>
      <c r="H52" s="39"/>
      <c r="I52" s="39"/>
      <c r="J52" s="134"/>
      <c r="K52" s="41"/>
      <c r="L52" s="73"/>
      <c r="M52" s="73"/>
      <c r="N52" s="73"/>
      <c r="O52" s="73"/>
      <c r="P52" s="73"/>
      <c r="Q52" s="73"/>
      <c r="R52" s="73"/>
      <c r="S52" s="73"/>
      <c r="T52" s="38"/>
      <c r="U52" s="38"/>
      <c r="V52" s="38"/>
      <c r="W52" s="56"/>
    </row>
    <row r="53" spans="2:23">
      <c r="B53" s="37"/>
      <c r="C53" s="38" t="s">
        <v>83</v>
      </c>
      <c r="D53" s="38" t="s">
        <v>84</v>
      </c>
      <c r="E53" s="38"/>
      <c r="F53" s="38"/>
      <c r="G53" s="38"/>
      <c r="H53" s="39">
        <f>+H54+H57</f>
        <v>0</v>
      </c>
      <c r="I53" s="39">
        <f>+I54+I57</f>
        <v>97.16</v>
      </c>
      <c r="J53" s="130"/>
      <c r="K53" s="41"/>
      <c r="L53" s="73"/>
      <c r="M53" s="73"/>
      <c r="N53" s="73"/>
      <c r="O53" s="73"/>
      <c r="P53" s="73"/>
      <c r="Q53" s="73"/>
      <c r="R53" s="73"/>
      <c r="S53" s="73"/>
      <c r="T53" s="2"/>
      <c r="U53" s="2"/>
      <c r="V53" s="2"/>
      <c r="W53" s="89"/>
    </row>
    <row r="54" spans="2:23">
      <c r="B54" s="37"/>
      <c r="D54" s="44" t="s">
        <v>16</v>
      </c>
      <c r="E54" s="44" t="s">
        <v>85</v>
      </c>
      <c r="F54" s="38"/>
      <c r="G54" s="38"/>
      <c r="H54" s="39">
        <f>+H55+H56</f>
        <v>0</v>
      </c>
      <c r="I54" s="39">
        <f>+I55+I56</f>
        <v>0</v>
      </c>
      <c r="J54" s="134"/>
      <c r="K54" s="41"/>
      <c r="L54" s="73"/>
      <c r="M54" s="73"/>
      <c r="N54" s="73"/>
      <c r="O54" s="73"/>
      <c r="P54" s="73"/>
      <c r="Q54" s="73"/>
      <c r="R54" s="73"/>
      <c r="S54" s="73"/>
      <c r="T54" s="2"/>
      <c r="U54" s="2"/>
      <c r="V54" s="2"/>
      <c r="W54" s="89"/>
    </row>
    <row r="55" spans="2:23" ht="16.5" thickBot="1">
      <c r="B55" s="37"/>
      <c r="E55" s="44" t="s">
        <v>86</v>
      </c>
      <c r="F55" s="44" t="s">
        <v>87</v>
      </c>
      <c r="G55" s="38"/>
      <c r="H55" s="39"/>
      <c r="I55" s="39"/>
      <c r="J55" s="134"/>
      <c r="K55" s="41"/>
      <c r="L55" s="90"/>
      <c r="M55" s="90"/>
      <c r="N55" s="90"/>
      <c r="O55" s="90"/>
      <c r="P55" s="90"/>
      <c r="Q55" s="90"/>
      <c r="R55" s="90"/>
      <c r="S55" s="90"/>
      <c r="T55" s="2"/>
      <c r="U55" s="2"/>
      <c r="V55" s="2"/>
      <c r="W55" s="89"/>
    </row>
    <row r="56" spans="2:23">
      <c r="B56" s="37"/>
      <c r="E56" s="44" t="s">
        <v>88</v>
      </c>
      <c r="F56" s="44" t="s">
        <v>89</v>
      </c>
      <c r="G56" s="38"/>
      <c r="H56" s="39"/>
      <c r="I56" s="39"/>
      <c r="J56" s="134"/>
      <c r="K56" s="41"/>
      <c r="L56" s="12"/>
      <c r="M56" s="13"/>
      <c r="N56" s="13"/>
      <c r="O56" s="13"/>
      <c r="P56" s="13"/>
      <c r="Q56" s="13"/>
      <c r="R56" s="17" t="s">
        <v>3</v>
      </c>
      <c r="S56" s="17" t="s">
        <v>4</v>
      </c>
      <c r="T56" s="2"/>
      <c r="U56" s="2"/>
      <c r="V56" s="2"/>
      <c r="W56" s="89"/>
    </row>
    <row r="57" spans="2:23">
      <c r="B57" s="37"/>
      <c r="D57" s="44" t="s">
        <v>19</v>
      </c>
      <c r="E57" s="44" t="s">
        <v>90</v>
      </c>
      <c r="F57" s="38"/>
      <c r="G57" s="38"/>
      <c r="H57" s="45">
        <f>+H58+H59</f>
        <v>0</v>
      </c>
      <c r="I57" s="45">
        <f>+I58+I59</f>
        <v>97.16</v>
      </c>
      <c r="J57" s="132"/>
      <c r="K57" s="41"/>
      <c r="L57" s="23"/>
      <c r="M57" s="24"/>
      <c r="N57" s="91" t="s">
        <v>91</v>
      </c>
      <c r="O57" s="24"/>
      <c r="P57" s="24"/>
      <c r="Q57" s="24"/>
      <c r="R57" s="92">
        <v>2017</v>
      </c>
      <c r="S57" s="22" t="str">
        <f>+S7</f>
        <v>2017 (31/12)</v>
      </c>
      <c r="T57" s="2"/>
      <c r="U57" s="2"/>
      <c r="V57" s="2"/>
      <c r="W57" s="89"/>
    </row>
    <row r="58" spans="2:23" ht="16.5" thickBot="1">
      <c r="B58" s="37"/>
      <c r="E58" s="44" t="s">
        <v>92</v>
      </c>
      <c r="F58" s="44" t="s">
        <v>87</v>
      </c>
      <c r="G58" s="38"/>
      <c r="H58" s="39"/>
      <c r="I58" s="39"/>
      <c r="J58" s="131"/>
      <c r="K58" s="41"/>
      <c r="L58" s="26"/>
      <c r="M58" s="27"/>
      <c r="N58" s="27"/>
      <c r="O58" s="27"/>
      <c r="P58" s="27"/>
      <c r="Q58" s="27"/>
      <c r="R58" s="29"/>
      <c r="S58" s="31"/>
      <c r="T58" s="38"/>
      <c r="U58" s="38"/>
      <c r="V58" s="38"/>
      <c r="W58" s="56"/>
    </row>
    <row r="59" spans="2:23">
      <c r="B59" s="37"/>
      <c r="E59" s="44" t="s">
        <v>93</v>
      </c>
      <c r="F59" s="44" t="s">
        <v>89</v>
      </c>
      <c r="G59" s="38"/>
      <c r="H59" s="45"/>
      <c r="I59" s="45">
        <v>97.16</v>
      </c>
      <c r="J59" s="132"/>
      <c r="K59" s="41"/>
      <c r="L59" s="93"/>
      <c r="M59" s="71"/>
      <c r="N59" s="71"/>
      <c r="O59" s="71"/>
      <c r="P59" s="71"/>
      <c r="Q59" s="70"/>
      <c r="R59" s="94"/>
      <c r="S59" s="95"/>
      <c r="T59"/>
      <c r="U59"/>
      <c r="V59"/>
      <c r="W59" s="89"/>
    </row>
    <row r="60" spans="2:23">
      <c r="B60" s="37"/>
      <c r="C60" s="38"/>
      <c r="D60" s="38"/>
      <c r="E60" s="38"/>
      <c r="F60" s="38"/>
      <c r="G60" s="38"/>
      <c r="H60" s="39"/>
      <c r="I60" s="39"/>
      <c r="J60" s="134"/>
      <c r="K60" s="41"/>
      <c r="L60" s="57"/>
      <c r="M60" s="58" t="s">
        <v>94</v>
      </c>
      <c r="N60"/>
      <c r="O60"/>
      <c r="P60" s="58" t="s">
        <v>95</v>
      </c>
      <c r="Q60"/>
      <c r="R60" s="39">
        <f>+[1]PARTIDAS!N4</f>
        <v>180000</v>
      </c>
      <c r="S60" s="39">
        <v>90000</v>
      </c>
      <c r="T60" s="38"/>
      <c r="U60" s="38"/>
      <c r="V60" s="38"/>
      <c r="W60" s="46"/>
    </row>
    <row r="61" spans="2:23">
      <c r="B61" s="37"/>
      <c r="C61" s="38" t="s">
        <v>79</v>
      </c>
      <c r="D61" s="38" t="s">
        <v>96</v>
      </c>
      <c r="E61" s="38"/>
      <c r="F61" s="38"/>
      <c r="G61" s="38"/>
      <c r="H61" s="39">
        <f>+H62+H63+H64</f>
        <v>0</v>
      </c>
      <c r="I61" s="39">
        <f>+I62+I63+I64</f>
        <v>0</v>
      </c>
      <c r="J61" s="130"/>
      <c r="K61" s="41"/>
      <c r="L61" s="57"/>
      <c r="M61" s="58" t="s">
        <v>97</v>
      </c>
      <c r="N61"/>
      <c r="O61"/>
      <c r="P61" s="58" t="s">
        <v>95</v>
      </c>
      <c r="Q61"/>
      <c r="R61" s="39">
        <f>+[1]PARTIDAS!N5</f>
        <v>408000</v>
      </c>
      <c r="S61" s="39">
        <v>522224.54</v>
      </c>
      <c r="T61" s="38"/>
      <c r="U61" s="38"/>
      <c r="V61" s="38"/>
      <c r="W61" s="56"/>
    </row>
    <row r="62" spans="2:23">
      <c r="B62" s="37"/>
      <c r="D62" s="44" t="s">
        <v>16</v>
      </c>
      <c r="E62" s="44" t="s">
        <v>98</v>
      </c>
      <c r="F62" s="38"/>
      <c r="G62" s="38"/>
      <c r="H62" s="39"/>
      <c r="I62" s="39"/>
      <c r="J62" s="134"/>
      <c r="K62" s="41"/>
      <c r="L62" s="59"/>
      <c r="M62" s="3" t="s">
        <v>99</v>
      </c>
      <c r="O62" s="96"/>
      <c r="P62" s="58" t="s">
        <v>95</v>
      </c>
      <c r="R62" s="39">
        <f>+[1]PARTIDAS!N6</f>
        <v>40000</v>
      </c>
      <c r="S62" s="39">
        <v>40000</v>
      </c>
      <c r="T62" s="38"/>
      <c r="U62" s="38"/>
      <c r="V62" s="44"/>
      <c r="W62" s="46"/>
    </row>
    <row r="63" spans="2:23">
      <c r="B63" s="37"/>
      <c r="D63" s="44" t="s">
        <v>19</v>
      </c>
      <c r="E63" s="44" t="s">
        <v>100</v>
      </c>
      <c r="F63" s="38"/>
      <c r="G63" s="38"/>
      <c r="H63" s="45">
        <v>0</v>
      </c>
      <c r="I63" s="45"/>
      <c r="J63" s="130"/>
      <c r="K63" s="41"/>
      <c r="L63" s="61"/>
      <c r="M63" s="3" t="s">
        <v>101</v>
      </c>
      <c r="O63" s="96"/>
      <c r="P63" s="58" t="s">
        <v>102</v>
      </c>
      <c r="R63" s="39">
        <f>+[1]PARTIDAS!N7</f>
        <v>632000</v>
      </c>
      <c r="S63" s="39"/>
      <c r="W63" s="83"/>
    </row>
    <row r="64" spans="2:23">
      <c r="B64" s="37"/>
      <c r="D64" s="44" t="s">
        <v>33</v>
      </c>
      <c r="E64" s="44" t="s">
        <v>103</v>
      </c>
      <c r="F64" s="38"/>
      <c r="G64" s="38"/>
      <c r="H64" s="39"/>
      <c r="I64" s="39"/>
      <c r="J64" s="134"/>
      <c r="K64" s="41"/>
      <c r="L64" s="61"/>
      <c r="O64" s="96"/>
      <c r="P64" s="58"/>
      <c r="R64" s="39"/>
      <c r="S64" s="39"/>
      <c r="W64" s="83"/>
    </row>
    <row r="65" spans="2:19">
      <c r="B65" s="37"/>
      <c r="C65" s="38"/>
      <c r="D65" s="38"/>
      <c r="E65" s="38"/>
      <c r="F65" s="38"/>
      <c r="G65" s="38"/>
      <c r="H65" s="39"/>
      <c r="I65" s="39"/>
      <c r="J65" s="134"/>
      <c r="K65" s="41"/>
      <c r="L65" s="97"/>
      <c r="P65" s="58"/>
      <c r="R65" s="39"/>
      <c r="S65" s="39"/>
    </row>
    <row r="66" spans="2:19" ht="16.5" thickBot="1">
      <c r="B66" s="37"/>
      <c r="C66" s="38" t="s">
        <v>104</v>
      </c>
      <c r="D66" s="38" t="s">
        <v>105</v>
      </c>
      <c r="E66" s="38"/>
      <c r="F66" s="38"/>
      <c r="G66" s="38"/>
      <c r="H66" s="39">
        <f>+H67+H68</f>
        <v>0</v>
      </c>
      <c r="I66" s="39">
        <f>+I67+I68</f>
        <v>0</v>
      </c>
      <c r="J66" s="134"/>
      <c r="K66" s="41"/>
      <c r="L66" s="98"/>
      <c r="M66" s="99"/>
      <c r="N66" s="99"/>
      <c r="O66" s="99"/>
      <c r="P66" s="99"/>
      <c r="Q66" s="99"/>
      <c r="R66" s="100"/>
      <c r="S66" s="100"/>
    </row>
    <row r="67" spans="2:19" ht="16.5" thickBot="1">
      <c r="B67" s="37"/>
      <c r="D67" s="44" t="s">
        <v>16</v>
      </c>
      <c r="E67" s="44" t="s">
        <v>106</v>
      </c>
      <c r="F67" s="38"/>
      <c r="G67" s="38"/>
      <c r="H67" s="39"/>
      <c r="I67" s="39"/>
      <c r="J67" s="134"/>
      <c r="K67" s="41"/>
      <c r="L67" s="65"/>
      <c r="M67" s="67"/>
      <c r="N67" s="67" t="s">
        <v>107</v>
      </c>
      <c r="O67" s="68"/>
      <c r="P67" s="68"/>
      <c r="Q67" s="68"/>
      <c r="R67" s="69">
        <f>SUM(R60:R66)</f>
        <v>1260000</v>
      </c>
      <c r="S67" s="69">
        <f>SUM(S60:S66)</f>
        <v>652224.54</v>
      </c>
    </row>
    <row r="68" spans="2:19">
      <c r="B68" s="37"/>
      <c r="D68" s="44" t="s">
        <v>19</v>
      </c>
      <c r="E68" s="44" t="s">
        <v>108</v>
      </c>
      <c r="F68" s="38"/>
      <c r="G68" s="38"/>
      <c r="H68" s="39"/>
      <c r="I68" s="39"/>
      <c r="J68" s="134"/>
      <c r="K68" s="41"/>
      <c r="L68" s="101"/>
      <c r="M68" s="102"/>
      <c r="N68" s="102"/>
      <c r="O68" s="103"/>
      <c r="P68" s="103" t="s">
        <v>109</v>
      </c>
      <c r="Q68" s="103"/>
      <c r="R68" s="104">
        <f>+R60+R61+R62</f>
        <v>628000</v>
      </c>
      <c r="S68" s="104">
        <f>SUM(S61:S67)</f>
        <v>1214449.08</v>
      </c>
    </row>
    <row r="69" spans="2:19" ht="16.5" thickBot="1">
      <c r="B69" s="37"/>
      <c r="C69" s="38"/>
      <c r="D69" s="38"/>
      <c r="E69" s="38"/>
      <c r="F69" s="38"/>
      <c r="G69" s="38"/>
      <c r="H69" s="39"/>
      <c r="I69" s="39"/>
      <c r="J69" s="134"/>
      <c r="K69" s="41"/>
      <c r="L69" s="105"/>
      <c r="M69" s="106"/>
      <c r="N69" s="106"/>
      <c r="O69" s="107"/>
      <c r="P69" s="107" t="s">
        <v>110</v>
      </c>
      <c r="Q69" s="107"/>
      <c r="R69" s="108">
        <f>+R63</f>
        <v>632000</v>
      </c>
      <c r="S69" s="108">
        <f>SUM(S62:S68)</f>
        <v>1906673.62</v>
      </c>
    </row>
    <row r="70" spans="2:19">
      <c r="B70" s="37"/>
      <c r="C70" s="38" t="s">
        <v>111</v>
      </c>
      <c r="D70" s="38" t="s">
        <v>112</v>
      </c>
      <c r="E70" s="38"/>
      <c r="F70" s="38"/>
      <c r="G70" s="38"/>
      <c r="H70" s="39"/>
      <c r="I70" s="39"/>
      <c r="J70" s="134"/>
      <c r="K70" s="41"/>
      <c r="M70" s="55"/>
      <c r="N70" s="55"/>
    </row>
    <row r="71" spans="2:19">
      <c r="B71" s="37"/>
      <c r="C71" s="38"/>
      <c r="D71" s="38"/>
      <c r="E71" s="38"/>
      <c r="F71" s="38"/>
      <c r="G71" s="38"/>
      <c r="H71" s="39"/>
      <c r="I71" s="39"/>
      <c r="J71" s="134"/>
      <c r="K71" s="41"/>
      <c r="M71" s="109"/>
      <c r="N71" s="109"/>
    </row>
    <row r="72" spans="2:19">
      <c r="B72" s="37"/>
      <c r="C72" s="38" t="s">
        <v>113</v>
      </c>
      <c r="D72" s="38" t="s">
        <v>114</v>
      </c>
      <c r="E72" s="38"/>
      <c r="F72" s="38"/>
      <c r="G72" s="38"/>
      <c r="H72" s="39">
        <f>+H73+H74</f>
        <v>0</v>
      </c>
      <c r="I72" s="39">
        <f>+I73+I74</f>
        <v>0</v>
      </c>
      <c r="J72" s="134"/>
      <c r="K72" s="41"/>
      <c r="M72" s="109"/>
      <c r="N72" s="109"/>
    </row>
    <row r="73" spans="2:19">
      <c r="B73" s="37"/>
      <c r="D73" s="44" t="s">
        <v>16</v>
      </c>
      <c r="E73" s="44" t="s">
        <v>115</v>
      </c>
      <c r="F73" s="38"/>
      <c r="G73" s="38"/>
      <c r="H73" s="39"/>
      <c r="I73" s="39"/>
      <c r="J73" s="134"/>
      <c r="K73" s="41"/>
      <c r="M73" s="109"/>
    </row>
    <row r="74" spans="2:19">
      <c r="B74" s="37"/>
      <c r="D74" s="44" t="s">
        <v>19</v>
      </c>
      <c r="E74" s="44" t="s">
        <v>77</v>
      </c>
      <c r="F74" s="38"/>
      <c r="G74" s="38"/>
      <c r="H74" s="39"/>
      <c r="I74" s="39"/>
      <c r="J74" s="134"/>
      <c r="K74" s="41"/>
      <c r="M74" s="44"/>
    </row>
    <row r="75" spans="2:19" ht="16.5" thickBot="1">
      <c r="B75" s="37"/>
      <c r="C75" s="38"/>
      <c r="D75" s="38"/>
      <c r="E75" s="38"/>
      <c r="F75" s="38"/>
      <c r="G75" s="38"/>
      <c r="H75" s="39"/>
      <c r="I75" s="39"/>
      <c r="J75" s="134"/>
      <c r="K75" s="41"/>
      <c r="M75" s="109"/>
    </row>
    <row r="76" spans="2:19" ht="16.5" thickBot="1">
      <c r="B76" s="110"/>
      <c r="C76" s="68" t="s">
        <v>116</v>
      </c>
      <c r="D76" s="68" t="s">
        <v>117</v>
      </c>
      <c r="E76" s="68"/>
      <c r="F76" s="69"/>
      <c r="G76" s="111"/>
      <c r="H76" s="69">
        <f>+H53-H61+H66+H72</f>
        <v>0</v>
      </c>
      <c r="I76" s="69">
        <f>+I53-I61+I66+I72</f>
        <v>97.16</v>
      </c>
      <c r="J76" s="136"/>
      <c r="K76" s="41"/>
      <c r="M76" s="109"/>
    </row>
    <row r="77" spans="2:19" ht="16.5" thickBot="1">
      <c r="B77" s="37"/>
      <c r="C77" s="38"/>
      <c r="D77" s="38"/>
      <c r="E77" s="38"/>
      <c r="F77" s="38"/>
      <c r="G77" s="38"/>
      <c r="H77" s="39"/>
      <c r="I77" s="69"/>
      <c r="J77" s="134"/>
      <c r="K77" s="41"/>
      <c r="M77" s="109"/>
    </row>
    <row r="78" spans="2:19" ht="16.5" thickBot="1">
      <c r="B78" s="110"/>
      <c r="C78" s="68" t="s">
        <v>118</v>
      </c>
      <c r="D78" s="68" t="s">
        <v>119</v>
      </c>
      <c r="E78" s="68"/>
      <c r="F78" s="69"/>
      <c r="G78" s="111"/>
      <c r="H78" s="69">
        <f>+H76+H51</f>
        <v>1.5000000421423465E-3</v>
      </c>
      <c r="I78" s="69">
        <f>+I76+I51</f>
        <v>5971.3200000000643</v>
      </c>
      <c r="J78" s="136"/>
      <c r="K78" s="41"/>
      <c r="M78" s="109"/>
    </row>
    <row r="79" spans="2:19">
      <c r="B79" s="37"/>
      <c r="C79" s="38"/>
      <c r="D79" s="38"/>
      <c r="E79" s="44"/>
      <c r="F79" s="44"/>
      <c r="G79" s="44"/>
      <c r="H79" s="39"/>
      <c r="I79" s="39"/>
      <c r="J79" s="134"/>
      <c r="K79" s="41"/>
    </row>
    <row r="80" spans="2:19">
      <c r="B80" s="37"/>
      <c r="C80" s="38" t="s">
        <v>120</v>
      </c>
      <c r="D80" s="38" t="s">
        <v>121</v>
      </c>
      <c r="E80" s="38"/>
      <c r="F80" s="38"/>
      <c r="G80" s="38"/>
      <c r="H80" s="39"/>
      <c r="I80" s="39">
        <v>-869.48</v>
      </c>
      <c r="J80" s="134"/>
      <c r="K80" s="41"/>
    </row>
    <row r="81" spans="2:19" ht="16.5" thickBot="1">
      <c r="B81" s="37"/>
      <c r="C81" s="38"/>
      <c r="D81" s="38"/>
      <c r="E81" s="44"/>
      <c r="F81" s="44"/>
      <c r="G81" s="38"/>
      <c r="H81" s="39"/>
      <c r="I81" s="39"/>
      <c r="J81" s="134"/>
      <c r="K81" s="41"/>
    </row>
    <row r="82" spans="2:19" ht="16.5" thickBot="1">
      <c r="B82" s="110"/>
      <c r="C82" s="68" t="s">
        <v>122</v>
      </c>
      <c r="D82" s="68" t="s">
        <v>123</v>
      </c>
      <c r="E82" s="68"/>
      <c r="F82" s="69"/>
      <c r="G82" s="111"/>
      <c r="H82" s="69">
        <f>+H78-H80</f>
        <v>1.5000000421423465E-3</v>
      </c>
      <c r="I82" s="69">
        <f>+I78-I80</f>
        <v>6840.8000000000648</v>
      </c>
      <c r="J82" s="136"/>
      <c r="K82" s="41"/>
    </row>
    <row r="83" spans="2:19">
      <c r="B83" s="112"/>
      <c r="C83" s="112"/>
      <c r="D83" s="71"/>
      <c r="E83" s="71"/>
      <c r="F83" s="71"/>
      <c r="G83" s="71"/>
      <c r="H83" s="113"/>
      <c r="I83" s="113"/>
      <c r="K83" s="41"/>
    </row>
    <row r="84" spans="2:19">
      <c r="B84" s="44"/>
      <c r="K84" s="41"/>
    </row>
    <row r="85" spans="2:19" ht="24" customHeight="1">
      <c r="B85" s="121"/>
      <c r="C85" s="121"/>
      <c r="D85" s="121"/>
      <c r="E85" s="121"/>
      <c r="F85" s="121"/>
      <c r="G85" s="119"/>
      <c r="I85" s="83"/>
      <c r="K85" s="41"/>
    </row>
    <row r="86" spans="2:19" ht="24" customHeight="1">
      <c r="B86" s="121"/>
      <c r="C86" s="121"/>
      <c r="D86" s="121"/>
      <c r="E86" s="121"/>
      <c r="F86" s="121"/>
      <c r="G86" s="119"/>
      <c r="I86" s="83"/>
      <c r="K86" s="41"/>
      <c r="L86" s="41"/>
      <c r="M86" s="41"/>
    </row>
    <row r="87" spans="2:19" ht="24" customHeight="1">
      <c r="B87" s="120"/>
      <c r="C87" s="120"/>
      <c r="D87" s="120"/>
      <c r="E87" s="120"/>
      <c r="F87" s="120"/>
      <c r="G87" s="119"/>
      <c r="I87" s="83"/>
      <c r="K87" s="41"/>
      <c r="L87" s="41"/>
      <c r="M87" s="41"/>
    </row>
    <row r="88" spans="2:19" ht="24" customHeight="1">
      <c r="B88" s="120"/>
      <c r="C88" s="120"/>
      <c r="D88" s="120"/>
      <c r="E88" s="120"/>
      <c r="F88" s="120"/>
      <c r="G88" s="119"/>
      <c r="I88" s="83"/>
      <c r="K88" s="41"/>
      <c r="L88" s="41"/>
      <c r="M88" s="41"/>
    </row>
    <row r="89" spans="2:19" ht="24" customHeight="1">
      <c r="B89" s="118"/>
      <c r="C89" s="118"/>
      <c r="D89" s="118"/>
      <c r="E89" s="118"/>
      <c r="F89" s="118"/>
      <c r="G89" s="119"/>
      <c r="H89" s="119"/>
      <c r="I89" s="83"/>
      <c r="K89" s="41"/>
    </row>
    <row r="90" spans="2:19" ht="24" customHeight="1">
      <c r="K90" s="41"/>
    </row>
    <row r="91" spans="2:19" ht="24" customHeight="1">
      <c r="K91" s="41"/>
    </row>
    <row r="92" spans="2:19" ht="24" customHeight="1">
      <c r="K92" s="41"/>
    </row>
    <row r="93" spans="2:19" ht="24" customHeight="1">
      <c r="I93" s="46"/>
      <c r="K93" s="41"/>
    </row>
    <row r="94" spans="2:19" ht="24" customHeight="1">
      <c r="K94" s="41"/>
    </row>
    <row r="95" spans="2:19">
      <c r="K95" s="41"/>
      <c r="Q95" s="122"/>
      <c r="R95" s="122"/>
      <c r="S95" s="122"/>
    </row>
    <row r="96" spans="2:19">
      <c r="N96" s="123"/>
      <c r="O96" s="38"/>
      <c r="P96" s="38"/>
      <c r="Q96" s="124"/>
      <c r="R96" s="124"/>
      <c r="S96" s="124"/>
    </row>
    <row r="97" spans="14:19">
      <c r="N97" s="44"/>
      <c r="O97" s="44"/>
      <c r="P97" s="44"/>
      <c r="Q97" s="41"/>
      <c r="R97" s="41"/>
      <c r="S97" s="41"/>
    </row>
    <row r="100" spans="14:19">
      <c r="N100" s="41"/>
    </row>
    <row r="102" spans="14:19" ht="54" customHeight="1">
      <c r="N102" s="44"/>
      <c r="O102" s="44"/>
      <c r="P102" s="44"/>
      <c r="Q102" s="41"/>
      <c r="R102" s="41"/>
      <c r="S102" s="41"/>
    </row>
    <row r="103" spans="14:19" ht="36" customHeight="1">
      <c r="N103" s="44"/>
      <c r="O103" s="44"/>
      <c r="P103" s="44"/>
      <c r="Q103" s="41"/>
      <c r="R103" s="41"/>
      <c r="S103" s="41"/>
    </row>
    <row r="104" spans="14:19" ht="102" customHeight="1">
      <c r="N104" s="125"/>
      <c r="O104" s="125"/>
      <c r="P104" s="125"/>
      <c r="Q104" s="125"/>
      <c r="R104" s="125"/>
      <c r="S104" s="125"/>
    </row>
    <row r="105" spans="14:19" ht="38.25" customHeight="1">
      <c r="N105" s="125"/>
      <c r="O105" s="125"/>
      <c r="P105" s="125"/>
      <c r="Q105" s="125"/>
      <c r="R105" s="125"/>
      <c r="S105" s="125"/>
    </row>
    <row r="106" spans="14:19" ht="49.5" customHeight="1">
      <c r="N106" s="125"/>
      <c r="O106" s="125"/>
      <c r="P106" s="125"/>
      <c r="Q106" s="125"/>
      <c r="R106" s="125"/>
      <c r="S106" s="125"/>
    </row>
    <row r="107" spans="14:19" ht="20.25" customHeight="1">
      <c r="N107" s="125"/>
      <c r="O107" s="125"/>
      <c r="P107" s="125"/>
      <c r="Q107" s="125"/>
      <c r="R107" s="125"/>
      <c r="S107" s="125"/>
    </row>
    <row r="108" spans="14:19" ht="38.25" customHeight="1">
      <c r="N108" s="125"/>
      <c r="O108" s="125"/>
      <c r="P108" s="125"/>
      <c r="Q108" s="125"/>
      <c r="R108" s="125"/>
      <c r="S108" s="125"/>
    </row>
    <row r="109" spans="14:19">
      <c r="N109" s="125"/>
      <c r="O109" s="125"/>
      <c r="P109" s="125"/>
      <c r="Q109" s="125"/>
      <c r="R109" s="125"/>
      <c r="S109" s="125"/>
    </row>
    <row r="110" spans="14:19">
      <c r="N110" s="125"/>
      <c r="O110" s="125"/>
      <c r="P110" s="125"/>
      <c r="Q110" s="125"/>
      <c r="R110" s="125"/>
      <c r="S110" s="125"/>
    </row>
    <row r="111" spans="14:19">
      <c r="N111" s="125"/>
      <c r="O111" s="125"/>
      <c r="P111" s="125"/>
      <c r="Q111" s="125"/>
      <c r="R111" s="125"/>
      <c r="S111" s="125"/>
    </row>
    <row r="112" spans="14:19">
      <c r="N112" s="125"/>
      <c r="O112" s="125"/>
      <c r="P112" s="125"/>
      <c r="Q112" s="125"/>
      <c r="R112" s="125"/>
      <c r="S112" s="125"/>
    </row>
    <row r="113" spans="14:19">
      <c r="N113" s="125"/>
      <c r="O113" s="125"/>
      <c r="P113" s="125"/>
      <c r="Q113" s="125"/>
      <c r="R113" s="125"/>
      <c r="S113" s="125"/>
    </row>
  </sheetData>
  <mergeCells count="9">
    <mergeCell ref="L51:S54"/>
    <mergeCell ref="B87:F87"/>
    <mergeCell ref="B88:F88"/>
    <mergeCell ref="B2:J2"/>
    <mergeCell ref="L2:S2"/>
    <mergeCell ref="J5:J7"/>
    <mergeCell ref="B6:G6"/>
    <mergeCell ref="L26:S29"/>
    <mergeCell ref="L50:Q50"/>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B277A3-C9FA-4B5E-9F7F-4C26E6FF0844}">
  <dimension ref="B1:W113"/>
  <sheetViews>
    <sheetView showGridLines="0" zoomScale="70" zoomScaleNormal="70" workbookViewId="0">
      <selection activeCell="J5" sqref="J5:J84"/>
    </sheetView>
  </sheetViews>
  <sheetFormatPr baseColWidth="10" defaultColWidth="10.85546875" defaultRowHeight="15.75"/>
  <cols>
    <col min="1" max="1" width="5.28515625" style="3" customWidth="1"/>
    <col min="2" max="2" width="4.42578125" style="3" bestFit="1" customWidth="1"/>
    <col min="3" max="3" width="5.42578125" style="3" customWidth="1"/>
    <col min="4" max="4" width="6.7109375" style="3" customWidth="1"/>
    <col min="5" max="5" width="8" style="3" customWidth="1"/>
    <col min="6" max="6" width="12.42578125" style="3" customWidth="1"/>
    <col min="7" max="7" width="46.7109375" style="3" customWidth="1"/>
    <col min="8" max="8" width="23.7109375" style="3" bestFit="1" customWidth="1"/>
    <col min="9" max="9" width="21.42578125" style="3" bestFit="1" customWidth="1"/>
    <col min="10" max="10" width="10.85546875" style="3" customWidth="1"/>
    <col min="11" max="11" width="3.42578125" style="3" customWidth="1"/>
    <col min="12" max="12" width="2.42578125" style="3" customWidth="1"/>
    <col min="13" max="13" width="22.140625" style="3" customWidth="1"/>
    <col min="14" max="14" width="61.42578125" style="3" customWidth="1"/>
    <col min="15" max="15" width="5.85546875" style="3" customWidth="1"/>
    <col min="16" max="16" width="3.42578125" style="3" customWidth="1"/>
    <col min="17" max="17" width="5" style="3" customWidth="1"/>
    <col min="18" max="18" width="23.42578125" style="3" bestFit="1" customWidth="1"/>
    <col min="19" max="19" width="20.7109375" style="3" bestFit="1" customWidth="1"/>
    <col min="20" max="20" width="14.42578125" style="3" customWidth="1"/>
    <col min="21" max="24" width="10.85546875" style="3"/>
    <col min="25" max="25" width="18" style="3" customWidth="1"/>
    <col min="26" max="26" width="23.42578125" style="3" bestFit="1" customWidth="1"/>
    <col min="27" max="27" width="21.28515625" style="3" bestFit="1" customWidth="1"/>
    <col min="28" max="28" width="23.42578125" style="3" bestFit="1" customWidth="1"/>
    <col min="29" max="16384" width="10.85546875" style="3"/>
  </cols>
  <sheetData>
    <row r="1" spans="2:19" ht="10.5" customHeight="1">
      <c r="B1" s="1"/>
      <c r="C1" s="1"/>
      <c r="D1" s="1"/>
      <c r="E1" s="1"/>
      <c r="F1" s="1"/>
      <c r="G1" s="1"/>
      <c r="H1" s="1"/>
      <c r="I1" s="1"/>
      <c r="J1" s="1"/>
    </row>
    <row r="2" spans="2:19" s="5" customFormat="1" ht="20.25">
      <c r="B2" s="4" t="s">
        <v>0</v>
      </c>
      <c r="C2" s="4"/>
      <c r="D2" s="4"/>
      <c r="E2" s="4"/>
      <c r="F2" s="4"/>
      <c r="G2" s="4"/>
      <c r="H2" s="4"/>
      <c r="I2" s="4"/>
      <c r="J2" s="4"/>
      <c r="L2" s="4" t="s">
        <v>0</v>
      </c>
      <c r="M2" s="4"/>
      <c r="N2" s="4"/>
      <c r="O2" s="4"/>
      <c r="P2" s="4"/>
      <c r="Q2" s="4"/>
      <c r="R2" s="4"/>
      <c r="S2" s="4"/>
    </row>
    <row r="3" spans="2:19" s="5" customFormat="1" ht="20.25">
      <c r="B3" s="7" t="s">
        <v>1</v>
      </c>
      <c r="C3" s="8"/>
      <c r="D3" s="8"/>
      <c r="E3" s="8"/>
      <c r="F3" s="10" t="str">
        <f>+'[1]PyG 2016'!F4</f>
        <v>EPE CONSEJO INSULAR DE LA ENERGIA DE GRAN CANARIA</v>
      </c>
      <c r="H3" s="9"/>
      <c r="I3" s="9"/>
      <c r="J3" s="9"/>
      <c r="L3" s="7" t="s">
        <v>1</v>
      </c>
      <c r="M3" s="8"/>
      <c r="N3" s="10" t="str">
        <f>+F3</f>
        <v>EPE CONSEJO INSULAR DE LA ENERGIA DE GRAN CANARIA</v>
      </c>
      <c r="O3" s="8"/>
      <c r="R3" s="9"/>
      <c r="S3" s="9"/>
    </row>
    <row r="4" spans="2:19" ht="16.5" thickBot="1">
      <c r="B4" s="1"/>
      <c r="C4" s="1"/>
      <c r="D4" s="1"/>
      <c r="E4" s="1"/>
      <c r="F4" s="1"/>
      <c r="G4" s="1"/>
      <c r="H4" s="1"/>
      <c r="I4" s="1"/>
      <c r="J4" s="1"/>
    </row>
    <row r="5" spans="2:19" ht="15.75" customHeight="1">
      <c r="B5" s="12"/>
      <c r="C5" s="13"/>
      <c r="D5" s="13"/>
      <c r="E5" s="13"/>
      <c r="F5" s="13"/>
      <c r="G5" s="14"/>
      <c r="H5" s="15"/>
      <c r="I5" s="16"/>
      <c r="J5" s="127" t="s">
        <v>2</v>
      </c>
      <c r="L5" s="12"/>
      <c r="M5" s="13"/>
      <c r="N5" s="13"/>
      <c r="O5" s="13"/>
      <c r="P5" s="13"/>
      <c r="Q5" s="14"/>
      <c r="R5" s="17" t="s">
        <v>3</v>
      </c>
      <c r="S5" s="17" t="s">
        <v>4</v>
      </c>
    </row>
    <row r="6" spans="2:19" ht="15.75" customHeight="1">
      <c r="B6" s="18" t="s">
        <v>5</v>
      </c>
      <c r="C6" s="19"/>
      <c r="D6" s="19"/>
      <c r="E6" s="19"/>
      <c r="F6" s="19"/>
      <c r="G6" s="20"/>
      <c r="H6" s="21" t="s">
        <v>6</v>
      </c>
      <c r="I6" s="22" t="s">
        <v>7</v>
      </c>
      <c r="J6" s="128"/>
      <c r="L6" s="23"/>
      <c r="M6" s="24"/>
      <c r="N6" s="24" t="s">
        <v>8</v>
      </c>
      <c r="O6" s="24"/>
      <c r="P6" s="24"/>
      <c r="Q6" s="25"/>
      <c r="R6" s="22" t="s">
        <v>9</v>
      </c>
      <c r="S6" s="22" t="s">
        <v>10</v>
      </c>
    </row>
    <row r="7" spans="2:19" s="30" customFormat="1" ht="16.5" customHeight="1" thickBot="1">
      <c r="B7" s="26"/>
      <c r="C7" s="27"/>
      <c r="D7" s="27"/>
      <c r="E7" s="27"/>
      <c r="F7" s="27"/>
      <c r="G7" s="28"/>
      <c r="H7" s="28">
        <v>2016</v>
      </c>
      <c r="I7" s="29" t="s">
        <v>127</v>
      </c>
      <c r="J7" s="129"/>
      <c r="L7" s="26"/>
      <c r="M7" s="27"/>
      <c r="N7" s="27"/>
      <c r="O7" s="27"/>
      <c r="P7" s="27"/>
      <c r="Q7" s="27"/>
      <c r="R7" s="29">
        <f>+H7</f>
        <v>2016</v>
      </c>
      <c r="S7" s="31" t="str">
        <f>+I7</f>
        <v>2016 (31/12)</v>
      </c>
    </row>
    <row r="8" spans="2:19">
      <c r="B8" s="32"/>
      <c r="C8" s="33"/>
      <c r="D8" s="33"/>
      <c r="E8" s="33"/>
      <c r="F8" s="33"/>
      <c r="G8" s="33"/>
      <c r="H8" s="34"/>
      <c r="I8" s="34"/>
      <c r="J8" s="36"/>
      <c r="L8" s="32"/>
      <c r="M8" s="33"/>
      <c r="N8" s="33"/>
      <c r="O8" s="33"/>
      <c r="P8" s="33"/>
      <c r="Q8" s="33"/>
      <c r="R8" s="35"/>
      <c r="S8" s="35"/>
    </row>
    <row r="9" spans="2:19">
      <c r="B9" s="37"/>
      <c r="C9" s="38" t="s">
        <v>12</v>
      </c>
      <c r="D9" s="38" t="s">
        <v>13</v>
      </c>
      <c r="E9" s="38"/>
      <c r="F9" s="38"/>
      <c r="G9" s="38"/>
      <c r="H9" s="39">
        <f>SUM(H10:H11)</f>
        <v>0</v>
      </c>
      <c r="I9" s="39">
        <f>SUM(I10:I11)</f>
        <v>103529.79</v>
      </c>
      <c r="J9" s="130" t="e">
        <f>I9/H9</f>
        <v>#DIV/0!</v>
      </c>
      <c r="K9" s="41"/>
      <c r="L9" s="42"/>
      <c r="M9" s="43" t="s">
        <v>14</v>
      </c>
      <c r="N9" s="38" t="s">
        <v>15</v>
      </c>
      <c r="O9" s="38"/>
      <c r="P9" s="38"/>
      <c r="Q9" s="38"/>
      <c r="R9" s="39">
        <f>+R10+R11</f>
        <v>89282.394249999983</v>
      </c>
      <c r="S9" s="39">
        <f>+S10+S11</f>
        <v>1908.87</v>
      </c>
    </row>
    <row r="10" spans="2:19">
      <c r="B10" s="37"/>
      <c r="C10" s="44"/>
      <c r="D10" s="44" t="s">
        <v>16</v>
      </c>
      <c r="E10" s="44" t="s">
        <v>17</v>
      </c>
      <c r="F10" s="44"/>
      <c r="G10" s="44"/>
      <c r="H10" s="45"/>
      <c r="I10" s="45">
        <v>103529.79</v>
      </c>
      <c r="J10" s="131"/>
      <c r="K10" s="41"/>
      <c r="L10" s="48"/>
      <c r="M10" s="49" t="s">
        <v>16</v>
      </c>
      <c r="N10" s="44" t="s">
        <v>18</v>
      </c>
      <c r="O10" s="44"/>
      <c r="P10" s="44"/>
      <c r="Q10" s="44"/>
      <c r="R10" s="45">
        <f>+H31</f>
        <v>69057.260649999982</v>
      </c>
      <c r="S10" s="45">
        <f>+I31</f>
        <v>1058.1199999999999</v>
      </c>
    </row>
    <row r="11" spans="2:19">
      <c r="B11" s="37"/>
      <c r="C11" s="44"/>
      <c r="D11" s="3" t="s">
        <v>19</v>
      </c>
      <c r="E11" s="3" t="s">
        <v>20</v>
      </c>
      <c r="H11" s="45">
        <v>0</v>
      </c>
      <c r="I11" s="45">
        <v>0</v>
      </c>
      <c r="J11" s="132" t="e">
        <f>+I11/H11</f>
        <v>#DIV/0!</v>
      </c>
      <c r="K11" s="50"/>
      <c r="L11" s="51"/>
      <c r="M11" s="52" t="s">
        <v>19</v>
      </c>
      <c r="N11" s="3" t="s">
        <v>21</v>
      </c>
      <c r="R11" s="53">
        <f>+H32+H33</f>
        <v>20225.133599999997</v>
      </c>
      <c r="S11" s="53">
        <f>+I32+I33</f>
        <v>850.75</v>
      </c>
    </row>
    <row r="12" spans="2:19">
      <c r="B12" s="37"/>
      <c r="C12" s="44"/>
      <c r="H12" s="53"/>
      <c r="I12" s="53"/>
      <c r="J12" s="133"/>
      <c r="K12" s="50"/>
      <c r="L12" s="51"/>
      <c r="M12" s="52"/>
      <c r="R12" s="53"/>
      <c r="S12" s="53"/>
    </row>
    <row r="13" spans="2:19">
      <c r="B13" s="37"/>
      <c r="C13" s="38" t="s">
        <v>22</v>
      </c>
      <c r="D13" s="38" t="s">
        <v>23</v>
      </c>
      <c r="E13" s="38"/>
      <c r="F13" s="38"/>
      <c r="G13" s="38"/>
      <c r="H13" s="39">
        <v>0</v>
      </c>
      <c r="I13" s="39">
        <v>0</v>
      </c>
      <c r="J13" s="130">
        <v>0</v>
      </c>
      <c r="K13" s="50"/>
      <c r="L13" s="54"/>
      <c r="M13" s="55"/>
      <c r="R13" s="53"/>
      <c r="S13" s="53"/>
    </row>
    <row r="14" spans="2:19">
      <c r="B14" s="37"/>
      <c r="C14" s="44"/>
      <c r="D14" s="44"/>
      <c r="E14" s="44"/>
      <c r="F14" s="44"/>
      <c r="G14" s="44"/>
      <c r="H14" s="45"/>
      <c r="I14" s="45"/>
      <c r="J14" s="131"/>
      <c r="K14" s="50"/>
      <c r="L14" s="54"/>
      <c r="M14" s="55"/>
      <c r="R14" s="53"/>
      <c r="S14" s="53"/>
    </row>
    <row r="15" spans="2:19">
      <c r="B15" s="37"/>
      <c r="C15" s="38" t="s">
        <v>24</v>
      </c>
      <c r="D15" s="38" t="s">
        <v>25</v>
      </c>
      <c r="E15" s="38"/>
      <c r="F15" s="38"/>
      <c r="G15" s="38"/>
      <c r="H15" s="39">
        <v>0</v>
      </c>
      <c r="I15" s="39">
        <v>0</v>
      </c>
      <c r="J15" s="134"/>
      <c r="K15" s="50"/>
      <c r="L15" s="54"/>
      <c r="M15" s="55"/>
      <c r="R15" s="53"/>
      <c r="S15" s="53"/>
    </row>
    <row r="16" spans="2:19">
      <c r="B16" s="37"/>
      <c r="C16" s="44"/>
      <c r="D16" s="44"/>
      <c r="E16" s="44"/>
      <c r="F16" s="44"/>
      <c r="G16" s="44"/>
      <c r="H16" s="45"/>
      <c r="I16" s="45"/>
      <c r="J16" s="131"/>
      <c r="K16" s="50"/>
      <c r="L16" s="42"/>
      <c r="M16" s="43" t="s">
        <v>26</v>
      </c>
      <c r="N16" s="38" t="s">
        <v>27</v>
      </c>
      <c r="O16" s="38"/>
      <c r="P16" s="38"/>
      <c r="Q16" s="38"/>
      <c r="R16" s="39">
        <f>+H35+H18+H19+H20</f>
        <v>757797.86</v>
      </c>
      <c r="S16" s="39">
        <f>+I35+I18+I19+I20</f>
        <v>93405.08</v>
      </c>
    </row>
    <row r="17" spans="2:20">
      <c r="B17" s="37"/>
      <c r="C17" s="38" t="s">
        <v>28</v>
      </c>
      <c r="D17" s="38" t="s">
        <v>29</v>
      </c>
      <c r="E17" s="38"/>
      <c r="F17" s="38"/>
      <c r="G17" s="44"/>
      <c r="H17" s="39">
        <f>+H18+H19+H20+H21</f>
        <v>700000</v>
      </c>
      <c r="I17" s="39">
        <f>+I18+I19+I20+I21</f>
        <v>59215.6</v>
      </c>
      <c r="J17" s="134"/>
      <c r="K17" s="50"/>
      <c r="L17" s="42"/>
      <c r="M17" s="43" t="s">
        <v>30</v>
      </c>
      <c r="N17"/>
      <c r="O17"/>
      <c r="P17"/>
      <c r="Q17" s="44"/>
      <c r="R17" s="45"/>
      <c r="S17" s="45"/>
    </row>
    <row r="18" spans="2:20">
      <c r="B18" s="37"/>
      <c r="C18" s="44"/>
      <c r="D18" s="44" t="s">
        <v>16</v>
      </c>
      <c r="E18" s="44" t="s">
        <v>31</v>
      </c>
      <c r="F18" s="44"/>
      <c r="G18" s="44"/>
      <c r="H18" s="45">
        <v>700000</v>
      </c>
      <c r="I18" s="45">
        <v>59215.6</v>
      </c>
      <c r="J18" s="131"/>
      <c r="K18" s="50"/>
      <c r="L18" s="57"/>
      <c r="M18" s="58"/>
      <c r="N18"/>
      <c r="O18"/>
      <c r="P18"/>
      <c r="Q18" s="44"/>
      <c r="R18" s="45"/>
      <c r="S18" s="45"/>
    </row>
    <row r="19" spans="2:20">
      <c r="B19" s="37"/>
      <c r="C19" s="44"/>
      <c r="D19" s="44" t="s">
        <v>19</v>
      </c>
      <c r="E19" s="44" t="s">
        <v>32</v>
      </c>
      <c r="F19" s="44"/>
      <c r="G19" s="44"/>
      <c r="H19" s="45">
        <v>0</v>
      </c>
      <c r="I19" s="45"/>
      <c r="J19" s="131"/>
      <c r="K19" s="50"/>
      <c r="L19" s="57"/>
      <c r="M19" s="58"/>
      <c r="N19"/>
      <c r="O19"/>
      <c r="P19"/>
      <c r="Q19" s="38"/>
      <c r="R19" s="39"/>
      <c r="S19" s="39"/>
    </row>
    <row r="20" spans="2:20">
      <c r="B20" s="37"/>
      <c r="C20" s="44"/>
      <c r="D20" s="44" t="s">
        <v>33</v>
      </c>
      <c r="E20" s="44" t="s">
        <v>34</v>
      </c>
      <c r="F20" s="44"/>
      <c r="G20" s="44"/>
      <c r="H20" s="45">
        <v>0</v>
      </c>
      <c r="I20" s="45"/>
      <c r="J20" s="131"/>
      <c r="K20" s="50"/>
      <c r="L20" s="59"/>
      <c r="M20" s="60" t="s">
        <v>35</v>
      </c>
      <c r="N20" s="38" t="s">
        <v>36</v>
      </c>
      <c r="O20" s="38"/>
      <c r="P20" s="38"/>
      <c r="Q20" s="38"/>
      <c r="R20" s="39">
        <f>+H61+H70</f>
        <v>0</v>
      </c>
      <c r="S20" s="39">
        <f>+I61+I70</f>
        <v>0</v>
      </c>
    </row>
    <row r="21" spans="2:20">
      <c r="B21" s="37"/>
      <c r="C21" s="44"/>
      <c r="D21" s="44" t="s">
        <v>37</v>
      </c>
      <c r="E21" s="44" t="s">
        <v>38</v>
      </c>
      <c r="F21" s="44"/>
      <c r="G21" s="44"/>
      <c r="H21" s="45">
        <v>0</v>
      </c>
      <c r="I21" s="45"/>
      <c r="J21" s="131"/>
      <c r="K21" s="41"/>
      <c r="L21" s="61"/>
      <c r="M21" s="62"/>
      <c r="N21" s="38"/>
      <c r="O21" s="38"/>
      <c r="P21" s="38"/>
      <c r="Q21" s="44"/>
      <c r="R21" s="45"/>
      <c r="S21" s="45"/>
    </row>
    <row r="22" spans="2:20">
      <c r="B22" s="37"/>
      <c r="C22" s="44"/>
      <c r="D22" s="44"/>
      <c r="E22" s="44"/>
      <c r="F22" s="44"/>
      <c r="G22" s="44"/>
      <c r="H22" s="45"/>
      <c r="I22" s="45"/>
      <c r="J22" s="131"/>
      <c r="K22" s="41"/>
      <c r="L22" s="61"/>
      <c r="M22" s="62"/>
      <c r="N22" s="38" t="s">
        <v>39</v>
      </c>
      <c r="O22" s="38"/>
      <c r="P22" s="38"/>
      <c r="Q22" s="44"/>
      <c r="R22" s="45"/>
      <c r="S22" s="45"/>
    </row>
    <row r="23" spans="2:20" ht="16.5" thickBot="1">
      <c r="B23" s="37"/>
      <c r="C23" s="38" t="s">
        <v>40</v>
      </c>
      <c r="D23" s="38" t="s">
        <v>41</v>
      </c>
      <c r="E23" s="38"/>
      <c r="F23" s="38"/>
      <c r="G23" s="38"/>
      <c r="H23" s="39">
        <f>+H24+H25+H28</f>
        <v>936362.64850000001</v>
      </c>
      <c r="I23" s="39">
        <f>+I24+I25+I28</f>
        <v>0</v>
      </c>
      <c r="J23" s="130">
        <f>I23/H23</f>
        <v>0</v>
      </c>
      <c r="K23" s="41"/>
      <c r="L23" s="63"/>
      <c r="M23"/>
      <c r="N23"/>
      <c r="O23"/>
      <c r="P23"/>
      <c r="Q23"/>
      <c r="R23" s="64"/>
      <c r="S23" s="64"/>
    </row>
    <row r="24" spans="2:20" ht="16.5" thickBot="1">
      <c r="B24" s="37"/>
      <c r="C24" s="44"/>
      <c r="D24" s="44" t="s">
        <v>16</v>
      </c>
      <c r="E24" s="44" t="s">
        <v>42</v>
      </c>
      <c r="F24" s="44"/>
      <c r="G24" s="44"/>
      <c r="H24" s="45"/>
      <c r="I24" s="45"/>
      <c r="J24" s="132" t="e">
        <f>I24/H24</f>
        <v>#DIV/0!</v>
      </c>
      <c r="K24" s="41"/>
      <c r="L24" s="65"/>
      <c r="M24" s="66"/>
      <c r="N24" s="67" t="s">
        <v>43</v>
      </c>
      <c r="O24" s="68"/>
      <c r="P24" s="68"/>
      <c r="Q24" s="68"/>
      <c r="R24" s="69">
        <f>+R22+R20+R16+R9</f>
        <v>847080.25425</v>
      </c>
      <c r="S24" s="69">
        <f>+S22+S20+S16+S9</f>
        <v>95313.95</v>
      </c>
    </row>
    <row r="25" spans="2:20">
      <c r="B25" s="37"/>
      <c r="C25" s="44"/>
      <c r="D25" s="44" t="s">
        <v>19</v>
      </c>
      <c r="E25" s="44" t="s">
        <v>44</v>
      </c>
      <c r="F25" s="44"/>
      <c r="G25" s="44"/>
      <c r="H25" s="45">
        <f>+H26+H27</f>
        <v>936362.64850000001</v>
      </c>
      <c r="I25" s="47"/>
      <c r="J25" s="132">
        <f>I25/H25</f>
        <v>0</v>
      </c>
      <c r="K25" s="41"/>
      <c r="L25" s="70"/>
      <c r="M25" s="71"/>
    </row>
    <row r="26" spans="2:20">
      <c r="B26" s="37"/>
      <c r="C26" s="44"/>
      <c r="D26" s="44"/>
      <c r="E26" s="44" t="s">
        <v>45</v>
      </c>
      <c r="F26" s="44"/>
      <c r="G26" s="44"/>
      <c r="H26" s="53">
        <f>+[1]PARTIDAS!E4+[1]PARTIDAS!E5+[1]PARTIDAS!E6</f>
        <v>936362.64850000001</v>
      </c>
      <c r="I26" s="47">
        <f>+I25</f>
        <v>0</v>
      </c>
      <c r="J26" s="135">
        <f>I26/H26</f>
        <v>0</v>
      </c>
      <c r="K26" s="72"/>
      <c r="L26"/>
    </row>
    <row r="27" spans="2:20">
      <c r="B27" s="37"/>
      <c r="C27" s="44"/>
      <c r="D27" s="44"/>
      <c r="E27" s="44" t="s">
        <v>47</v>
      </c>
      <c r="F27" s="44"/>
      <c r="G27" s="44"/>
      <c r="H27" s="74">
        <v>0</v>
      </c>
      <c r="I27" s="47">
        <f>+I25-I26</f>
        <v>0</v>
      </c>
      <c r="J27" s="132"/>
      <c r="K27" s="41"/>
      <c r="L27"/>
    </row>
    <row r="28" spans="2:20" ht="16.5" thickBot="1">
      <c r="B28" s="37"/>
      <c r="C28" s="44"/>
      <c r="D28" s="44" t="s">
        <v>48</v>
      </c>
      <c r="E28" s="44" t="s">
        <v>49</v>
      </c>
      <c r="F28" s="44"/>
      <c r="G28" s="44"/>
      <c r="H28" s="45">
        <v>0</v>
      </c>
      <c r="I28" s="47">
        <v>0</v>
      </c>
      <c r="J28" s="131"/>
      <c r="K28" s="41"/>
      <c r="L28"/>
    </row>
    <row r="29" spans="2:20">
      <c r="B29" s="37"/>
      <c r="C29" s="44"/>
      <c r="D29" s="44"/>
      <c r="E29" s="44"/>
      <c r="F29" s="44"/>
      <c r="G29" s="44"/>
      <c r="H29" s="45"/>
      <c r="I29" s="47"/>
      <c r="J29" s="131"/>
      <c r="K29" s="41"/>
      <c r="L29" s="12"/>
      <c r="M29" s="13"/>
      <c r="N29" s="13"/>
      <c r="O29" s="13"/>
      <c r="P29" s="13"/>
      <c r="Q29" s="13"/>
      <c r="R29" s="17" t="s">
        <v>3</v>
      </c>
      <c r="S29" s="17" t="s">
        <v>4</v>
      </c>
    </row>
    <row r="30" spans="2:20">
      <c r="B30" s="37"/>
      <c r="C30" s="38" t="s">
        <v>50</v>
      </c>
      <c r="D30" s="38" t="s">
        <v>51</v>
      </c>
      <c r="E30" s="38"/>
      <c r="F30" s="38"/>
      <c r="G30" s="38"/>
      <c r="H30" s="39">
        <f>SUM(H31:H33)</f>
        <v>89282.394249999983</v>
      </c>
      <c r="I30" s="40">
        <f>SUM(I31:I33)</f>
        <v>1908.87</v>
      </c>
      <c r="J30" s="130">
        <f>I30/H30</f>
        <v>2.1380139007640919E-2</v>
      </c>
      <c r="K30" s="41"/>
      <c r="L30" s="23"/>
      <c r="M30" s="24"/>
      <c r="N30" s="24" t="s">
        <v>53</v>
      </c>
      <c r="O30" s="24"/>
      <c r="P30" s="24"/>
      <c r="Q30" s="25"/>
      <c r="R30" s="22" t="s">
        <v>54</v>
      </c>
      <c r="S30" s="22" t="s">
        <v>54</v>
      </c>
    </row>
    <row r="31" spans="2:20" ht="16.5" thickBot="1">
      <c r="B31" s="37"/>
      <c r="C31" s="44"/>
      <c r="D31" s="44" t="s">
        <v>16</v>
      </c>
      <c r="E31" s="44" t="s">
        <v>52</v>
      </c>
      <c r="F31" s="44"/>
      <c r="G31" s="44"/>
      <c r="H31" s="53">
        <f>+'[1]PyG 2016'!K32</f>
        <v>69057.260649999982</v>
      </c>
      <c r="I31" s="47">
        <v>1058.1199999999999</v>
      </c>
      <c r="J31" s="132">
        <f>I31/H31</f>
        <v>1.5322356983761999E-2</v>
      </c>
      <c r="K31" s="41"/>
      <c r="L31" s="26"/>
      <c r="M31" s="27"/>
      <c r="N31" s="27"/>
      <c r="O31" s="27"/>
      <c r="P31" s="27"/>
      <c r="Q31" s="27"/>
      <c r="R31" s="76">
        <f>+H7</f>
        <v>2016</v>
      </c>
      <c r="S31" s="31" t="str">
        <f>+I7</f>
        <v>2016 (31/12)</v>
      </c>
      <c r="T31" s="30"/>
    </row>
    <row r="32" spans="2:20">
      <c r="B32" s="37"/>
      <c r="C32" s="44"/>
      <c r="D32" s="44" t="s">
        <v>19</v>
      </c>
      <c r="E32" s="44" t="s">
        <v>55</v>
      </c>
      <c r="F32" s="44"/>
      <c r="G32" s="44"/>
      <c r="H32" s="53">
        <f>+'[1]PyG 2016'!K33</f>
        <v>20225.133599999997</v>
      </c>
      <c r="I32" s="45">
        <v>850.75</v>
      </c>
      <c r="J32" s="132">
        <f>I32/H32</f>
        <v>4.2063999023472465E-2</v>
      </c>
      <c r="K32" s="41"/>
      <c r="L32" s="32"/>
      <c r="M32" s="33"/>
      <c r="N32" s="33"/>
      <c r="O32" s="33"/>
      <c r="P32" s="33"/>
      <c r="Q32" s="33"/>
      <c r="R32" s="35"/>
      <c r="S32" s="35"/>
    </row>
    <row r="33" spans="2:20">
      <c r="B33" s="37"/>
      <c r="C33" s="44"/>
      <c r="D33" s="44" t="s">
        <v>33</v>
      </c>
      <c r="E33" s="44" t="s">
        <v>56</v>
      </c>
      <c r="F33" s="44"/>
      <c r="G33" s="44"/>
      <c r="H33" s="53">
        <v>0</v>
      </c>
      <c r="I33" s="45"/>
      <c r="J33" s="132" t="e">
        <f>I33/H33</f>
        <v>#DIV/0!</v>
      </c>
      <c r="K33" s="41"/>
      <c r="L33" s="37"/>
      <c r="M33" s="43" t="s">
        <v>57</v>
      </c>
      <c r="N33" s="38" t="s">
        <v>58</v>
      </c>
      <c r="O33" s="38"/>
      <c r="P33" s="38"/>
      <c r="Q33" s="38"/>
      <c r="R33" s="39">
        <f>+H9+H24</f>
        <v>0</v>
      </c>
      <c r="S33" s="77">
        <f>+I9+I24</f>
        <v>103529.79</v>
      </c>
    </row>
    <row r="34" spans="2:20">
      <c r="B34" s="37"/>
      <c r="H34" s="53"/>
      <c r="I34" s="45"/>
      <c r="J34" s="132"/>
      <c r="K34" s="41"/>
      <c r="L34" s="37"/>
      <c r="M34" s="2"/>
      <c r="N34" s="2"/>
      <c r="O34" s="2"/>
      <c r="P34" s="2"/>
      <c r="Q34" s="44"/>
      <c r="R34" s="45"/>
      <c r="S34" s="78"/>
    </row>
    <row r="35" spans="2:20">
      <c r="B35" s="37"/>
      <c r="C35" s="38" t="s">
        <v>59</v>
      </c>
      <c r="D35" s="38" t="s">
        <v>60</v>
      </c>
      <c r="E35" s="38"/>
      <c r="F35" s="38"/>
      <c r="G35" s="38"/>
      <c r="H35" s="39">
        <f>SUM(H36:H39)</f>
        <v>57797.86</v>
      </c>
      <c r="I35" s="39">
        <f>SUM(I36:I39)</f>
        <v>34189.480000000003</v>
      </c>
      <c r="J35" s="130">
        <f>I35/H35</f>
        <v>0.59153539594718563</v>
      </c>
      <c r="K35" s="41"/>
      <c r="L35" s="37"/>
      <c r="M35" s="2"/>
      <c r="N35" s="2"/>
      <c r="O35" s="2"/>
      <c r="P35" s="2"/>
      <c r="R35" s="53"/>
      <c r="S35" s="79"/>
    </row>
    <row r="36" spans="2:20">
      <c r="B36" s="37"/>
      <c r="C36" s="44"/>
      <c r="D36" s="44" t="s">
        <v>16</v>
      </c>
      <c r="E36" s="44" t="s">
        <v>61</v>
      </c>
      <c r="F36" s="44"/>
      <c r="G36" s="44"/>
      <c r="H36" s="53">
        <f>+'[1]PyG 2016'!K37</f>
        <v>57797.86</v>
      </c>
      <c r="I36" s="45">
        <v>30203.18</v>
      </c>
      <c r="J36" s="132">
        <f>I36/H36</f>
        <v>0.52256571437073973</v>
      </c>
      <c r="K36" s="41"/>
      <c r="L36" s="37"/>
      <c r="M36" s="2"/>
      <c r="N36" s="2"/>
      <c r="O36" s="2"/>
      <c r="P36" s="2"/>
      <c r="R36" s="53"/>
      <c r="S36" s="79"/>
    </row>
    <row r="37" spans="2:20">
      <c r="B37" s="37"/>
      <c r="C37" s="44"/>
      <c r="D37" s="44" t="s">
        <v>19</v>
      </c>
      <c r="E37" s="44" t="s">
        <v>62</v>
      </c>
      <c r="F37" s="44"/>
      <c r="G37" s="44"/>
      <c r="H37" s="45">
        <v>0</v>
      </c>
      <c r="I37" s="45">
        <v>3986.3</v>
      </c>
      <c r="J37" s="132"/>
      <c r="K37" s="41"/>
      <c r="L37" s="37"/>
      <c r="M37" s="2"/>
      <c r="N37" s="2"/>
      <c r="O37" s="2"/>
      <c r="P37" s="2"/>
      <c r="R37" s="53"/>
      <c r="S37" s="79"/>
    </row>
    <row r="38" spans="2:20">
      <c r="B38" s="37"/>
      <c r="C38" s="44"/>
      <c r="D38" s="44" t="s">
        <v>33</v>
      </c>
      <c r="E38" s="44" t="s">
        <v>63</v>
      </c>
      <c r="F38" s="44"/>
      <c r="G38" s="44"/>
      <c r="H38" s="45">
        <v>0</v>
      </c>
      <c r="I38" s="45">
        <v>0</v>
      </c>
      <c r="J38" s="132"/>
      <c r="K38" s="41"/>
      <c r="L38" s="37"/>
      <c r="M38" s="2"/>
      <c r="N38" s="2"/>
      <c r="O38" s="2"/>
      <c r="P38" s="2"/>
      <c r="Q38" s="38"/>
      <c r="R38" s="39"/>
      <c r="S38" s="77"/>
    </row>
    <row r="39" spans="2:20">
      <c r="B39" s="37"/>
      <c r="C39" s="44"/>
      <c r="D39" s="44" t="s">
        <v>37</v>
      </c>
      <c r="E39" s="44" t="s">
        <v>64</v>
      </c>
      <c r="F39" s="44"/>
      <c r="G39" s="44"/>
      <c r="H39" s="45">
        <v>0</v>
      </c>
      <c r="I39" s="45">
        <v>0</v>
      </c>
      <c r="J39" s="131"/>
      <c r="K39" s="41"/>
      <c r="L39" s="37"/>
      <c r="M39" s="43" t="s">
        <v>65</v>
      </c>
      <c r="N39" s="38" t="s">
        <v>39</v>
      </c>
      <c r="O39" s="38"/>
      <c r="P39" s="38"/>
      <c r="Q39" s="44"/>
      <c r="R39" s="39">
        <f>+H26</f>
        <v>936362.64850000001</v>
      </c>
      <c r="S39" s="77">
        <f>+I26</f>
        <v>0</v>
      </c>
    </row>
    <row r="40" spans="2:20">
      <c r="B40" s="37"/>
      <c r="C40" s="44"/>
      <c r="D40" s="44"/>
      <c r="E40" s="44"/>
      <c r="F40" s="44"/>
      <c r="G40" s="44"/>
      <c r="H40" s="45"/>
      <c r="I40" s="45"/>
      <c r="J40" s="131"/>
      <c r="K40" s="41"/>
      <c r="L40" s="37"/>
      <c r="M40" s="2"/>
      <c r="N40"/>
      <c r="O40"/>
      <c r="P40"/>
      <c r="Q40" s="38"/>
      <c r="R40" s="39"/>
      <c r="S40" s="77"/>
    </row>
    <row r="41" spans="2:20">
      <c r="B41" s="37"/>
      <c r="C41" s="38" t="s">
        <v>66</v>
      </c>
      <c r="D41" s="38" t="s">
        <v>67</v>
      </c>
      <c r="E41" s="38"/>
      <c r="F41" s="38"/>
      <c r="G41" s="38"/>
      <c r="H41" s="39">
        <f>11699.92-11699.92</f>
        <v>0</v>
      </c>
      <c r="I41" s="39">
        <v>124.71</v>
      </c>
      <c r="J41" s="130" t="e">
        <f>I41/H41</f>
        <v>#DIV/0!</v>
      </c>
      <c r="K41" s="41"/>
      <c r="L41" s="37"/>
      <c r="M41" s="43" t="s">
        <v>68</v>
      </c>
      <c r="N41" s="38" t="s">
        <v>69</v>
      </c>
      <c r="O41" s="38"/>
      <c r="P41" s="38"/>
      <c r="Q41" s="44"/>
      <c r="R41" s="39">
        <f>+H53</f>
        <v>0</v>
      </c>
      <c r="S41" s="77">
        <f>+I53</f>
        <v>4.99</v>
      </c>
    </row>
    <row r="42" spans="2:20">
      <c r="B42" s="37"/>
      <c r="C42" s="38"/>
      <c r="D42" s="38"/>
      <c r="E42" s="38"/>
      <c r="F42" s="38"/>
      <c r="G42" s="38"/>
      <c r="H42" s="39"/>
      <c r="I42" s="39"/>
      <c r="J42" s="130"/>
      <c r="K42" s="41"/>
      <c r="L42" s="37"/>
      <c r="M42"/>
      <c r="N42"/>
      <c r="O42" s="38"/>
      <c r="P42" s="38"/>
      <c r="Q42"/>
      <c r="R42" s="80"/>
      <c r="S42" s="81"/>
    </row>
    <row r="43" spans="2:20">
      <c r="B43" s="37"/>
      <c r="C43" s="38" t="s">
        <v>70</v>
      </c>
      <c r="D43" s="38" t="s">
        <v>71</v>
      </c>
      <c r="E43" s="38"/>
      <c r="F43" s="38"/>
      <c r="G43" s="38"/>
      <c r="H43" s="39"/>
      <c r="I43" s="39"/>
      <c r="J43" s="130" t="e">
        <f>I43/H43</f>
        <v>#DIV/0!</v>
      </c>
      <c r="K43" s="41"/>
      <c r="L43" s="37"/>
      <c r="M43" s="62"/>
      <c r="N43" s="38"/>
      <c r="O43"/>
      <c r="P43"/>
      <c r="Q43"/>
      <c r="R43" s="39"/>
      <c r="S43" s="77"/>
    </row>
    <row r="44" spans="2:20">
      <c r="B44" s="37"/>
      <c r="C44" s="38"/>
      <c r="D44" s="38"/>
      <c r="E44" s="38"/>
      <c r="F44" s="38"/>
      <c r="G44" s="38"/>
      <c r="H44" s="39"/>
      <c r="I44" s="39"/>
      <c r="J44" s="130"/>
      <c r="K44" s="41"/>
      <c r="L44" s="37"/>
      <c r="M44"/>
      <c r="N44"/>
      <c r="O44"/>
      <c r="P44"/>
      <c r="Q44"/>
      <c r="R44" s="82"/>
      <c r="S44" s="82"/>
    </row>
    <row r="45" spans="2:20">
      <c r="B45" s="37"/>
      <c r="C45" s="38" t="s">
        <v>72</v>
      </c>
      <c r="D45" s="38" t="s">
        <v>73</v>
      </c>
      <c r="E45" s="38"/>
      <c r="F45" s="38"/>
      <c r="G45" s="38"/>
      <c r="H45" s="39"/>
      <c r="I45" s="39"/>
      <c r="J45" s="130"/>
      <c r="K45" s="41"/>
      <c r="L45" s="37"/>
      <c r="M45"/>
      <c r="N45"/>
      <c r="O45"/>
      <c r="P45"/>
      <c r="Q45"/>
      <c r="R45" s="82"/>
      <c r="S45" s="82"/>
    </row>
    <row r="46" spans="2:20">
      <c r="B46" s="37"/>
      <c r="C46" s="38"/>
      <c r="D46" s="38"/>
      <c r="E46" s="38"/>
      <c r="F46" s="38"/>
      <c r="G46" s="38"/>
      <c r="H46" s="39"/>
      <c r="I46" s="39"/>
      <c r="J46" s="130"/>
      <c r="K46" s="41"/>
      <c r="L46" s="37"/>
      <c r="M46"/>
      <c r="N46"/>
      <c r="O46"/>
      <c r="P46"/>
      <c r="Q46"/>
      <c r="R46" s="82"/>
      <c r="S46" s="82"/>
    </row>
    <row r="47" spans="2:20" ht="16.5" thickBot="1">
      <c r="B47" s="37"/>
      <c r="C47" s="38" t="s">
        <v>74</v>
      </c>
      <c r="D47" s="38" t="s">
        <v>75</v>
      </c>
      <c r="E47" s="38"/>
      <c r="F47" s="38"/>
      <c r="G47" s="38"/>
      <c r="H47" s="39"/>
      <c r="I47" s="39">
        <f>+I48+I49</f>
        <v>0</v>
      </c>
      <c r="J47" s="130"/>
      <c r="K47" s="41"/>
      <c r="L47" s="37"/>
      <c r="M47"/>
      <c r="N47"/>
      <c r="O47"/>
      <c r="P47"/>
      <c r="Q47"/>
      <c r="R47" s="82"/>
      <c r="S47" s="82"/>
    </row>
    <row r="48" spans="2:20" ht="16.5" thickBot="1">
      <c r="B48" s="37"/>
      <c r="D48" s="44" t="s">
        <v>16</v>
      </c>
      <c r="E48" s="44" t="s">
        <v>76</v>
      </c>
      <c r="F48" s="38"/>
      <c r="G48" s="38"/>
      <c r="H48" s="39"/>
      <c r="I48" s="45"/>
      <c r="J48" s="130"/>
      <c r="K48" s="41"/>
      <c r="L48" s="65"/>
      <c r="M48" s="67" t="s">
        <v>78</v>
      </c>
      <c r="N48" s="68"/>
      <c r="O48" s="68"/>
      <c r="P48" s="68"/>
      <c r="Q48" s="68"/>
      <c r="R48" s="69">
        <f>+R33+R39+R41</f>
        <v>936362.64850000001</v>
      </c>
      <c r="S48" s="69">
        <f>+S33+S39+S41</f>
        <v>103534.78</v>
      </c>
      <c r="T48" s="83" t="e">
        <f>+#REF!-#REF!</f>
        <v>#REF!</v>
      </c>
    </row>
    <row r="49" spans="2:23">
      <c r="B49" s="37"/>
      <c r="D49" s="44" t="s">
        <v>19</v>
      </c>
      <c r="E49" s="44" t="s">
        <v>77</v>
      </c>
      <c r="F49" s="38"/>
      <c r="G49" s="38"/>
      <c r="H49" s="39"/>
      <c r="I49" s="39"/>
      <c r="J49" s="130"/>
      <c r="K49" s="41"/>
      <c r="L49" s="44"/>
      <c r="M49" s="44"/>
      <c r="N49" s="44"/>
      <c r="O49" s="44"/>
      <c r="P49" s="44"/>
      <c r="Q49" s="44"/>
      <c r="R49" s="46"/>
      <c r="S49"/>
      <c r="T49" s="44"/>
      <c r="U49" s="44"/>
      <c r="V49" s="44"/>
      <c r="W49" s="46"/>
    </row>
    <row r="50" spans="2:23" ht="16.5" thickBot="1">
      <c r="B50" s="37"/>
      <c r="C50" s="44"/>
      <c r="D50" s="44"/>
      <c r="E50" s="38"/>
      <c r="F50" s="38"/>
      <c r="G50" s="38"/>
      <c r="H50" s="39"/>
      <c r="I50" s="39"/>
      <c r="J50" s="130"/>
      <c r="K50" s="41"/>
      <c r="L50" s="87"/>
      <c r="M50" s="87"/>
      <c r="N50" s="87"/>
      <c r="O50" s="87"/>
      <c r="P50" s="87"/>
      <c r="Q50" s="87"/>
      <c r="R50" s="88"/>
      <c r="S50"/>
      <c r="T50" s="38"/>
      <c r="U50" s="38"/>
      <c r="V50" s="38"/>
      <c r="W50" s="88"/>
    </row>
    <row r="51" spans="2:23" ht="16.5" customHeight="1" thickBot="1">
      <c r="B51" s="65"/>
      <c r="C51" s="68" t="s">
        <v>81</v>
      </c>
      <c r="D51" s="68" t="s">
        <v>82</v>
      </c>
      <c r="E51" s="68"/>
      <c r="F51" s="68"/>
      <c r="G51" s="68"/>
      <c r="H51" s="69">
        <f>+H9+H13+-H15-H17+H23-H30-H35-H41+H43-H45+H47</f>
        <v>89282.394250000027</v>
      </c>
      <c r="I51" s="69">
        <f>+I9+I13+-I15-I17+I23-I30-I35-I41+I43-I45-I47</f>
        <v>8091.1299999999892</v>
      </c>
      <c r="J51" s="130"/>
      <c r="K51" s="41"/>
      <c r="L51" s="73"/>
      <c r="M51" s="73"/>
      <c r="N51" s="73"/>
      <c r="O51" s="73"/>
      <c r="P51" s="73"/>
      <c r="Q51" s="73"/>
      <c r="R51" s="73"/>
      <c r="S51" s="73"/>
      <c r="T51" s="38"/>
      <c r="U51" s="38"/>
      <c r="V51" s="38"/>
      <c r="W51" s="56"/>
    </row>
    <row r="52" spans="2:23" ht="16.5" thickBot="1">
      <c r="B52" s="37"/>
      <c r="C52" s="38"/>
      <c r="D52" s="38"/>
      <c r="E52" s="38"/>
      <c r="F52" s="38"/>
      <c r="G52" s="38"/>
      <c r="H52" s="39"/>
      <c r="I52" s="39"/>
      <c r="J52" s="130"/>
      <c r="K52" s="41"/>
      <c r="L52" s="73"/>
      <c r="M52" s="73"/>
      <c r="N52" s="73"/>
      <c r="O52" s="73"/>
      <c r="P52" s="73"/>
      <c r="Q52" s="73"/>
      <c r="R52" s="73"/>
      <c r="S52" s="73"/>
      <c r="T52" s="38"/>
      <c r="U52" s="38"/>
      <c r="V52" s="38"/>
      <c r="W52" s="56"/>
    </row>
    <row r="53" spans="2:23" ht="16.5" thickBot="1">
      <c r="B53" s="37"/>
      <c r="C53" s="38" t="s">
        <v>83</v>
      </c>
      <c r="D53" s="38" t="s">
        <v>84</v>
      </c>
      <c r="E53" s="38"/>
      <c r="F53" s="38"/>
      <c r="G53" s="38"/>
      <c r="H53" s="39">
        <f>+H54+H57</f>
        <v>0</v>
      </c>
      <c r="I53" s="39">
        <f>+I54+I57</f>
        <v>4.99</v>
      </c>
      <c r="J53" s="136" t="e">
        <f>I53/H53</f>
        <v>#DIV/0!</v>
      </c>
      <c r="K53" s="41"/>
      <c r="L53" s="73"/>
      <c r="M53" s="73"/>
      <c r="N53" s="73"/>
      <c r="O53" s="73"/>
      <c r="P53" s="73"/>
      <c r="Q53" s="73"/>
      <c r="R53" s="73"/>
      <c r="S53" s="73"/>
      <c r="T53" s="2"/>
      <c r="U53" s="2"/>
      <c r="V53" s="2"/>
      <c r="W53" s="89"/>
    </row>
    <row r="54" spans="2:23">
      <c r="B54" s="37"/>
      <c r="D54" s="44" t="s">
        <v>16</v>
      </c>
      <c r="E54" s="44" t="s">
        <v>85</v>
      </c>
      <c r="F54" s="38"/>
      <c r="G54" s="38"/>
      <c r="H54" s="39">
        <f>+H55+H56</f>
        <v>0</v>
      </c>
      <c r="I54" s="39">
        <f>+I55+I56</f>
        <v>0</v>
      </c>
      <c r="J54" s="134"/>
      <c r="K54" s="41"/>
      <c r="L54" s="73"/>
      <c r="M54" s="73"/>
      <c r="N54" s="73"/>
      <c r="O54" s="73"/>
      <c r="P54" s="73"/>
      <c r="Q54" s="73"/>
      <c r="R54" s="73"/>
      <c r="S54" s="73"/>
      <c r="T54" s="2"/>
      <c r="U54" s="2"/>
      <c r="V54" s="2"/>
      <c r="W54" s="89"/>
    </row>
    <row r="55" spans="2:23" ht="16.5" thickBot="1">
      <c r="B55" s="37"/>
      <c r="E55" s="44" t="s">
        <v>86</v>
      </c>
      <c r="F55" s="44" t="s">
        <v>87</v>
      </c>
      <c r="G55" s="38"/>
      <c r="H55" s="39"/>
      <c r="I55" s="39"/>
      <c r="J55" s="130" t="e">
        <f>I55/H55</f>
        <v>#DIV/0!</v>
      </c>
      <c r="K55" s="41"/>
      <c r="L55" s="90"/>
      <c r="M55" s="90"/>
      <c r="N55" s="90"/>
      <c r="O55" s="90"/>
      <c r="P55" s="90"/>
      <c r="Q55" s="90"/>
      <c r="R55" s="90"/>
      <c r="S55" s="90"/>
      <c r="T55" s="2"/>
      <c r="U55" s="2"/>
      <c r="V55" s="2"/>
      <c r="W55" s="89"/>
    </row>
    <row r="56" spans="2:23">
      <c r="B56" s="37"/>
      <c r="E56" s="44" t="s">
        <v>88</v>
      </c>
      <c r="F56" s="44" t="s">
        <v>89</v>
      </c>
      <c r="G56" s="38"/>
      <c r="H56" s="39"/>
      <c r="I56" s="39"/>
      <c r="J56" s="134"/>
      <c r="K56" s="41"/>
      <c r="L56" s="12"/>
      <c r="M56" s="13"/>
      <c r="N56" s="13"/>
      <c r="O56" s="13"/>
      <c r="P56" s="13"/>
      <c r="Q56" s="13"/>
      <c r="R56" s="17" t="s">
        <v>3</v>
      </c>
      <c r="S56" s="17" t="s">
        <v>4</v>
      </c>
      <c r="T56" s="2"/>
      <c r="U56" s="2"/>
      <c r="V56" s="2"/>
      <c r="W56" s="89"/>
    </row>
    <row r="57" spans="2:23">
      <c r="B57" s="37"/>
      <c r="D57" s="44" t="s">
        <v>19</v>
      </c>
      <c r="E57" s="44" t="s">
        <v>90</v>
      </c>
      <c r="F57" s="38"/>
      <c r="G57" s="38"/>
      <c r="H57" s="45">
        <f>+H58+H59</f>
        <v>0</v>
      </c>
      <c r="I57" s="45">
        <f>+I58+I59</f>
        <v>4.99</v>
      </c>
      <c r="J57" s="134"/>
      <c r="K57" s="41"/>
      <c r="L57" s="23"/>
      <c r="M57" s="24"/>
      <c r="N57" s="91" t="s">
        <v>91</v>
      </c>
      <c r="O57" s="24"/>
      <c r="P57" s="24"/>
      <c r="Q57" s="24"/>
      <c r="R57" s="92">
        <v>2016</v>
      </c>
      <c r="S57" s="22" t="str">
        <f>+S7</f>
        <v>2016 (31/12)</v>
      </c>
      <c r="T57" s="2"/>
      <c r="U57" s="2"/>
      <c r="V57" s="2"/>
      <c r="W57" s="89"/>
    </row>
    <row r="58" spans="2:23" ht="16.5" thickBot="1">
      <c r="B58" s="37"/>
      <c r="E58" s="44" t="s">
        <v>92</v>
      </c>
      <c r="F58" s="44" t="s">
        <v>87</v>
      </c>
      <c r="G58" s="38"/>
      <c r="H58" s="39"/>
      <c r="I58" s="39"/>
      <c r="J58" s="134"/>
      <c r="K58" s="41"/>
      <c r="L58" s="26"/>
      <c r="M58" s="27"/>
      <c r="N58" s="27"/>
      <c r="O58" s="27"/>
      <c r="P58" s="27"/>
      <c r="Q58" s="27"/>
      <c r="R58" s="29"/>
      <c r="S58" s="31"/>
      <c r="T58" s="38"/>
      <c r="U58" s="38"/>
      <c r="V58" s="38"/>
      <c r="W58" s="56"/>
    </row>
    <row r="59" spans="2:23">
      <c r="B59" s="37"/>
      <c r="E59" s="44" t="s">
        <v>93</v>
      </c>
      <c r="F59" s="44" t="s">
        <v>89</v>
      </c>
      <c r="G59" s="38"/>
      <c r="H59" s="45"/>
      <c r="I59" s="45">
        <v>4.99</v>
      </c>
      <c r="J59" s="132" t="e">
        <f>I59/H59</f>
        <v>#DIV/0!</v>
      </c>
      <c r="K59" s="41"/>
      <c r="L59" s="93"/>
      <c r="M59" s="71"/>
      <c r="N59" s="71"/>
      <c r="O59" s="71"/>
      <c r="P59" s="71"/>
      <c r="Q59" s="70"/>
      <c r="R59" s="94"/>
      <c r="S59" s="95"/>
      <c r="T59"/>
      <c r="U59"/>
      <c r="V59"/>
      <c r="W59" s="89"/>
    </row>
    <row r="60" spans="2:23">
      <c r="B60" s="37"/>
      <c r="C60" s="38"/>
      <c r="D60" s="38"/>
      <c r="E60" s="38"/>
      <c r="F60" s="38"/>
      <c r="G60" s="38"/>
      <c r="H60" s="39"/>
      <c r="I60" s="39"/>
      <c r="J60" s="131"/>
      <c r="K60" s="41"/>
      <c r="L60" s="57"/>
      <c r="M60" s="58" t="s">
        <v>94</v>
      </c>
      <c r="N60"/>
      <c r="O60"/>
      <c r="P60" s="58" t="s">
        <v>95</v>
      </c>
      <c r="Q60"/>
      <c r="R60" s="39">
        <f>+[1]PARTIDAS!E4</f>
        <v>178564.78849999997</v>
      </c>
      <c r="S60" s="126">
        <v>10000</v>
      </c>
      <c r="T60" s="38"/>
      <c r="U60" s="38"/>
      <c r="V60" s="38"/>
      <c r="W60" s="46"/>
    </row>
    <row r="61" spans="2:23">
      <c r="B61" s="37"/>
      <c r="C61" s="38" t="s">
        <v>79</v>
      </c>
      <c r="D61" s="38" t="s">
        <v>96</v>
      </c>
      <c r="E61" s="38"/>
      <c r="F61" s="38"/>
      <c r="G61" s="38"/>
      <c r="H61" s="39">
        <f>+H62+H63+H64</f>
        <v>0</v>
      </c>
      <c r="I61" s="39">
        <f>+I62+I63+I64</f>
        <v>0</v>
      </c>
      <c r="J61" s="132" t="e">
        <f>I61/H61</f>
        <v>#DIV/0!</v>
      </c>
      <c r="K61" s="41"/>
      <c r="L61" s="57"/>
      <c r="M61" s="58" t="s">
        <v>97</v>
      </c>
      <c r="N61"/>
      <c r="O61"/>
      <c r="P61" s="58" t="s">
        <v>95</v>
      </c>
      <c r="Q61"/>
      <c r="R61" s="39">
        <f>+[1]PARTIDAS!E5</f>
        <v>700000</v>
      </c>
      <c r="S61" s="126">
        <v>59215.6</v>
      </c>
      <c r="T61" s="38"/>
      <c r="U61" s="38"/>
      <c r="V61" s="38"/>
      <c r="W61" s="56"/>
    </row>
    <row r="62" spans="2:23">
      <c r="B62" s="37"/>
      <c r="D62" s="44" t="s">
        <v>16</v>
      </c>
      <c r="E62" s="44" t="s">
        <v>98</v>
      </c>
      <c r="F62" s="38"/>
      <c r="G62" s="38"/>
      <c r="H62" s="39"/>
      <c r="I62" s="39"/>
      <c r="J62" s="134"/>
      <c r="K62" s="41"/>
      <c r="L62" s="59"/>
      <c r="M62" s="3" t="s">
        <v>99</v>
      </c>
      <c r="O62" s="96"/>
      <c r="P62" s="58" t="s">
        <v>95</v>
      </c>
      <c r="R62" s="39">
        <f>+[1]PARTIDAS!E6</f>
        <v>57797.86</v>
      </c>
      <c r="S62" s="126">
        <v>34314.19</v>
      </c>
      <c r="T62" s="38"/>
      <c r="U62" s="38"/>
      <c r="V62" s="44"/>
      <c r="W62" s="46"/>
    </row>
    <row r="63" spans="2:23">
      <c r="B63" s="37"/>
      <c r="D63" s="44" t="s">
        <v>19</v>
      </c>
      <c r="E63" s="44" t="s">
        <v>100</v>
      </c>
      <c r="F63" s="38"/>
      <c r="G63" s="38"/>
      <c r="H63" s="45">
        <v>0</v>
      </c>
      <c r="I63" s="45"/>
      <c r="J63" s="130"/>
      <c r="K63" s="41"/>
      <c r="L63" s="61"/>
      <c r="M63" s="3" t="s">
        <v>101</v>
      </c>
      <c r="O63" s="96"/>
      <c r="P63" s="58" t="s">
        <v>102</v>
      </c>
      <c r="R63" s="39">
        <f>+[1]PARTIDAS!E7</f>
        <v>250000</v>
      </c>
      <c r="S63" s="126"/>
      <c r="W63" s="83"/>
    </row>
    <row r="64" spans="2:23">
      <c r="B64" s="37"/>
      <c r="D64" s="44" t="s">
        <v>33</v>
      </c>
      <c r="E64" s="44" t="s">
        <v>103</v>
      </c>
      <c r="F64" s="38"/>
      <c r="G64" s="38"/>
      <c r="H64" s="39"/>
      <c r="I64" s="39"/>
      <c r="J64" s="134"/>
      <c r="K64" s="41"/>
      <c r="L64" s="61"/>
      <c r="O64" s="96"/>
      <c r="P64" s="58"/>
      <c r="R64" s="39"/>
      <c r="S64" s="126"/>
      <c r="W64" s="83"/>
    </row>
    <row r="65" spans="2:19">
      <c r="B65" s="37"/>
      <c r="C65" s="38"/>
      <c r="D65" s="38"/>
      <c r="E65" s="38"/>
      <c r="F65" s="38"/>
      <c r="G65" s="38"/>
      <c r="H65" s="39"/>
      <c r="I65" s="39"/>
      <c r="J65" s="130"/>
      <c r="K65" s="41"/>
      <c r="L65" s="97"/>
      <c r="P65" s="58"/>
      <c r="R65" s="39"/>
      <c r="S65" s="39"/>
    </row>
    <row r="66" spans="2:19" ht="16.5" thickBot="1">
      <c r="B66" s="37"/>
      <c r="C66" s="38" t="s">
        <v>104</v>
      </c>
      <c r="D66" s="38" t="s">
        <v>105</v>
      </c>
      <c r="E66" s="38"/>
      <c r="F66" s="38"/>
      <c r="G66" s="38"/>
      <c r="H66" s="39">
        <f>+H67+H68</f>
        <v>0</v>
      </c>
      <c r="I66" s="39">
        <f>+I67+I68</f>
        <v>0</v>
      </c>
      <c r="J66" s="134"/>
      <c r="K66" s="41"/>
      <c r="L66" s="98"/>
      <c r="M66" s="99"/>
      <c r="N66" s="99"/>
      <c r="O66" s="99"/>
      <c r="P66" s="99"/>
      <c r="Q66" s="99"/>
      <c r="R66" s="100"/>
      <c r="S66" s="100"/>
    </row>
    <row r="67" spans="2:19" ht="16.5" thickBot="1">
      <c r="B67" s="37"/>
      <c r="D67" s="44" t="s">
        <v>16</v>
      </c>
      <c r="E67" s="44" t="s">
        <v>106</v>
      </c>
      <c r="F67" s="38"/>
      <c r="G67" s="38"/>
      <c r="H67" s="39"/>
      <c r="I67" s="39"/>
      <c r="J67" s="134"/>
      <c r="K67" s="41"/>
      <c r="L67" s="65"/>
      <c r="M67" s="67"/>
      <c r="N67" s="67" t="s">
        <v>107</v>
      </c>
      <c r="O67" s="68"/>
      <c r="P67" s="68"/>
      <c r="Q67" s="68"/>
      <c r="R67" s="69">
        <f>SUM(R60:R66)</f>
        <v>1186362.6485000001</v>
      </c>
      <c r="S67" s="69">
        <f>SUM(S60:S66)</f>
        <v>103529.79000000001</v>
      </c>
    </row>
    <row r="68" spans="2:19">
      <c r="B68" s="37"/>
      <c r="D68" s="44" t="s">
        <v>19</v>
      </c>
      <c r="E68" s="44" t="s">
        <v>108</v>
      </c>
      <c r="F68" s="38"/>
      <c r="G68" s="38"/>
      <c r="H68" s="39"/>
      <c r="I68" s="39"/>
      <c r="J68" s="134"/>
      <c r="K68" s="41"/>
    </row>
    <row r="69" spans="2:19">
      <c r="B69" s="37"/>
      <c r="C69" s="38"/>
      <c r="D69" s="38"/>
      <c r="E69" s="38"/>
      <c r="F69" s="38"/>
      <c r="G69" s="38"/>
      <c r="H69" s="39"/>
      <c r="I69" s="39"/>
      <c r="J69" s="134"/>
      <c r="K69" s="41"/>
    </row>
    <row r="70" spans="2:19">
      <c r="B70" s="37"/>
      <c r="C70" s="38" t="s">
        <v>111</v>
      </c>
      <c r="D70" s="38" t="s">
        <v>112</v>
      </c>
      <c r="E70" s="38"/>
      <c r="F70" s="38"/>
      <c r="G70" s="38"/>
      <c r="H70" s="39"/>
      <c r="I70" s="39"/>
      <c r="J70" s="134"/>
      <c r="K70" s="41"/>
      <c r="M70" s="55"/>
      <c r="N70" s="55"/>
    </row>
    <row r="71" spans="2:19">
      <c r="B71" s="37"/>
      <c r="C71" s="38"/>
      <c r="D71" s="38"/>
      <c r="E71" s="38"/>
      <c r="F71" s="38"/>
      <c r="G71" s="38"/>
      <c r="H71" s="39"/>
      <c r="I71" s="39"/>
      <c r="J71" s="134"/>
      <c r="K71" s="41"/>
      <c r="M71" s="109"/>
      <c r="N71" s="109"/>
    </row>
    <row r="72" spans="2:19">
      <c r="B72" s="37"/>
      <c r="C72" s="38" t="s">
        <v>113</v>
      </c>
      <c r="D72" s="38" t="s">
        <v>114</v>
      </c>
      <c r="E72" s="38"/>
      <c r="F72" s="38"/>
      <c r="G72" s="38"/>
      <c r="H72" s="39">
        <f>+H73+H74</f>
        <v>0</v>
      </c>
      <c r="I72" s="39">
        <f>+I73+I74</f>
        <v>0</v>
      </c>
      <c r="J72" s="134"/>
      <c r="K72" s="41"/>
      <c r="M72" s="109"/>
      <c r="N72" s="109"/>
    </row>
    <row r="73" spans="2:19">
      <c r="B73" s="37"/>
      <c r="D73" s="44" t="s">
        <v>16</v>
      </c>
      <c r="E73" s="44" t="s">
        <v>115</v>
      </c>
      <c r="F73" s="38"/>
      <c r="G73" s="38"/>
      <c r="H73" s="39"/>
      <c r="I73" s="39"/>
      <c r="J73" s="134"/>
      <c r="K73" s="41"/>
      <c r="M73" s="109"/>
    </row>
    <row r="74" spans="2:19">
      <c r="B74" s="37"/>
      <c r="D74" s="44" t="s">
        <v>19</v>
      </c>
      <c r="E74" s="44" t="s">
        <v>77</v>
      </c>
      <c r="F74" s="38"/>
      <c r="G74" s="38"/>
      <c r="H74" s="39"/>
      <c r="I74" s="39"/>
      <c r="J74" s="134"/>
      <c r="K74" s="41"/>
      <c r="M74" s="44"/>
    </row>
    <row r="75" spans="2:19" ht="16.5" thickBot="1">
      <c r="B75" s="37"/>
      <c r="C75" s="38"/>
      <c r="D75" s="38"/>
      <c r="E75" s="38"/>
      <c r="F75" s="38"/>
      <c r="G75" s="38"/>
      <c r="H75" s="39"/>
      <c r="I75" s="39"/>
      <c r="J75" s="134"/>
      <c r="K75" s="41"/>
      <c r="M75" s="109"/>
    </row>
    <row r="76" spans="2:19" ht="16.5" thickBot="1">
      <c r="B76" s="110"/>
      <c r="C76" s="68" t="s">
        <v>116</v>
      </c>
      <c r="D76" s="68" t="s">
        <v>117</v>
      </c>
      <c r="E76" s="68"/>
      <c r="F76" s="69"/>
      <c r="G76" s="111"/>
      <c r="H76" s="69">
        <f>+H53-H61+H66+H72</f>
        <v>0</v>
      </c>
      <c r="I76" s="69">
        <f>+I53-I61+I66+I72</f>
        <v>4.99</v>
      </c>
      <c r="J76" s="134"/>
      <c r="K76" s="41"/>
      <c r="M76" s="109"/>
    </row>
    <row r="77" spans="2:19" ht="16.5" thickBot="1">
      <c r="B77" s="37"/>
      <c r="C77" s="38"/>
      <c r="D77" s="38"/>
      <c r="E77" s="38"/>
      <c r="F77" s="38"/>
      <c r="G77" s="38"/>
      <c r="H77" s="39"/>
      <c r="I77" s="39"/>
      <c r="J77" s="134"/>
      <c r="K77" s="41"/>
      <c r="M77" s="109"/>
    </row>
    <row r="78" spans="2:19" ht="16.5" thickBot="1">
      <c r="B78" s="110"/>
      <c r="C78" s="68" t="s">
        <v>118</v>
      </c>
      <c r="D78" s="68" t="s">
        <v>119</v>
      </c>
      <c r="E78" s="68"/>
      <c r="F78" s="69"/>
      <c r="G78" s="111"/>
      <c r="H78" s="69">
        <f>+H76+H51</f>
        <v>89282.394250000027</v>
      </c>
      <c r="I78" s="69">
        <f>+I76+I51</f>
        <v>8096.119999999989</v>
      </c>
      <c r="J78" s="136">
        <f>I78/H78</f>
        <v>9.0679915878263836E-2</v>
      </c>
      <c r="K78" s="41"/>
      <c r="M78" s="109"/>
    </row>
    <row r="79" spans="2:19" ht="16.5" thickBot="1">
      <c r="B79" s="37"/>
      <c r="C79" s="38"/>
      <c r="D79" s="38"/>
      <c r="E79" s="44"/>
      <c r="F79" s="44"/>
      <c r="G79" s="44"/>
      <c r="H79" s="39"/>
      <c r="I79" s="39"/>
      <c r="J79" s="134"/>
      <c r="K79" s="41"/>
    </row>
    <row r="80" spans="2:19" ht="16.5" thickBot="1">
      <c r="B80" s="37"/>
      <c r="C80" s="38" t="s">
        <v>120</v>
      </c>
      <c r="D80" s="38" t="s">
        <v>121</v>
      </c>
      <c r="E80" s="38"/>
      <c r="F80" s="38"/>
      <c r="G80" s="38"/>
      <c r="H80" s="39"/>
      <c r="I80" s="39">
        <v>447.78</v>
      </c>
      <c r="J80" s="136" t="e">
        <f>I80/H80</f>
        <v>#DIV/0!</v>
      </c>
      <c r="K80" s="41"/>
    </row>
    <row r="81" spans="2:19" ht="16.5" thickBot="1">
      <c r="B81" s="37"/>
      <c r="C81" s="38"/>
      <c r="D81" s="38"/>
      <c r="E81" s="44"/>
      <c r="F81" s="44"/>
      <c r="G81" s="38"/>
      <c r="H81" s="39"/>
      <c r="I81" s="39"/>
      <c r="J81" s="134"/>
      <c r="K81" s="41"/>
    </row>
    <row r="82" spans="2:19" ht="16.5" thickBot="1">
      <c r="B82" s="110"/>
      <c r="C82" s="68" t="s">
        <v>122</v>
      </c>
      <c r="D82" s="68" t="s">
        <v>123</v>
      </c>
      <c r="E82" s="68"/>
      <c r="F82" s="69"/>
      <c r="G82" s="111"/>
      <c r="H82" s="69">
        <f>+H78-H80</f>
        <v>89282.394250000027</v>
      </c>
      <c r="I82" s="69">
        <f>+I78-I80</f>
        <v>7648.3399999999892</v>
      </c>
      <c r="J82" s="134"/>
      <c r="K82" s="41"/>
    </row>
    <row r="83" spans="2:19" ht="16.5" thickBot="1">
      <c r="B83" s="112"/>
      <c r="C83" s="112"/>
      <c r="D83" s="71"/>
      <c r="E83" s="71"/>
      <c r="F83" s="71"/>
      <c r="G83" s="71"/>
      <c r="H83" s="113"/>
      <c r="I83" s="113"/>
      <c r="J83" s="134"/>
      <c r="K83" s="41"/>
    </row>
    <row r="84" spans="2:19" ht="16.5" thickBot="1">
      <c r="B84" s="44"/>
      <c r="J84" s="136" t="e">
        <f>I84/H84</f>
        <v>#DIV/0!</v>
      </c>
      <c r="K84" s="41"/>
    </row>
    <row r="85" spans="2:19" ht="24" customHeight="1">
      <c r="B85" s="121"/>
      <c r="C85" s="121"/>
      <c r="D85" s="121"/>
      <c r="E85" s="121"/>
      <c r="F85" s="121"/>
      <c r="G85" s="119"/>
      <c r="I85" s="83"/>
      <c r="K85" s="41"/>
    </row>
    <row r="86" spans="2:19" ht="24" customHeight="1">
      <c r="B86" s="121"/>
      <c r="C86" s="121"/>
      <c r="D86" s="121"/>
      <c r="E86" s="121"/>
      <c r="F86" s="121"/>
      <c r="G86" s="119"/>
      <c r="I86" s="83"/>
      <c r="K86" s="41"/>
      <c r="L86" s="41"/>
      <c r="M86" s="41"/>
    </row>
    <row r="87" spans="2:19" ht="24" customHeight="1">
      <c r="B87" s="120"/>
      <c r="C87" s="120"/>
      <c r="D87" s="120"/>
      <c r="E87" s="120"/>
      <c r="F87" s="120"/>
      <c r="G87" s="119"/>
      <c r="I87" s="83"/>
      <c r="K87" s="41"/>
      <c r="L87" s="41"/>
      <c r="M87" s="41"/>
    </row>
    <row r="88" spans="2:19" ht="24" customHeight="1">
      <c r="B88" s="120"/>
      <c r="C88" s="120"/>
      <c r="D88" s="120"/>
      <c r="E88" s="120"/>
      <c r="F88" s="120"/>
      <c r="G88" s="119"/>
      <c r="I88" s="83"/>
      <c r="K88" s="41"/>
      <c r="L88" s="41"/>
      <c r="M88" s="41"/>
    </row>
    <row r="89" spans="2:19" ht="24" customHeight="1">
      <c r="B89" s="118"/>
      <c r="C89" s="118"/>
      <c r="D89" s="118"/>
      <c r="E89" s="118"/>
      <c r="F89" s="118"/>
      <c r="G89" s="119"/>
      <c r="H89" s="119"/>
      <c r="I89" s="83"/>
      <c r="K89" s="41"/>
    </row>
    <row r="90" spans="2:19" ht="24" customHeight="1">
      <c r="K90" s="41"/>
    </row>
    <row r="91" spans="2:19" ht="24" customHeight="1">
      <c r="K91" s="41"/>
    </row>
    <row r="92" spans="2:19" ht="24" customHeight="1">
      <c r="K92" s="41"/>
    </row>
    <row r="93" spans="2:19" ht="24" customHeight="1">
      <c r="I93" s="46"/>
      <c r="K93" s="41"/>
    </row>
    <row r="94" spans="2:19" ht="24" customHeight="1">
      <c r="K94" s="41"/>
    </row>
    <row r="95" spans="2:19">
      <c r="K95" s="41"/>
      <c r="Q95" s="122"/>
      <c r="R95" s="122"/>
      <c r="S95" s="122"/>
    </row>
    <row r="96" spans="2:19">
      <c r="N96" s="123"/>
      <c r="O96" s="38"/>
      <c r="P96" s="38"/>
      <c r="Q96" s="124"/>
      <c r="R96" s="124"/>
      <c r="S96" s="124"/>
    </row>
    <row r="97" spans="14:19">
      <c r="N97" s="44"/>
      <c r="O97" s="44"/>
      <c r="P97" s="44"/>
      <c r="Q97" s="41"/>
      <c r="R97" s="41"/>
      <c r="S97" s="41"/>
    </row>
    <row r="100" spans="14:19">
      <c r="N100" s="41"/>
    </row>
    <row r="102" spans="14:19" ht="54" customHeight="1">
      <c r="N102" s="44"/>
      <c r="O102" s="44"/>
      <c r="P102" s="44"/>
      <c r="Q102" s="41"/>
      <c r="R102" s="41"/>
      <c r="S102" s="41"/>
    </row>
    <row r="103" spans="14:19" ht="36" customHeight="1">
      <c r="N103" s="44"/>
      <c r="O103" s="44"/>
      <c r="P103" s="44"/>
      <c r="Q103" s="41"/>
      <c r="R103" s="41"/>
      <c r="S103" s="41"/>
    </row>
    <row r="104" spans="14:19" ht="102" customHeight="1">
      <c r="N104" s="125"/>
      <c r="O104" s="125"/>
      <c r="P104" s="125"/>
      <c r="Q104" s="125"/>
      <c r="R104" s="125"/>
      <c r="S104" s="125"/>
    </row>
    <row r="105" spans="14:19" ht="38.25" customHeight="1">
      <c r="N105" s="125"/>
      <c r="O105" s="125"/>
      <c r="P105" s="125"/>
      <c r="Q105" s="125"/>
      <c r="R105" s="125"/>
      <c r="S105" s="125"/>
    </row>
    <row r="106" spans="14:19" ht="49.5" customHeight="1">
      <c r="N106" s="125"/>
      <c r="O106" s="125"/>
      <c r="P106" s="125"/>
      <c r="Q106" s="125"/>
      <c r="R106" s="125"/>
      <c r="S106" s="125"/>
    </row>
    <row r="107" spans="14:19" ht="20.25" customHeight="1">
      <c r="N107" s="125"/>
      <c r="O107" s="125"/>
      <c r="P107" s="125"/>
      <c r="Q107" s="125"/>
      <c r="R107" s="125"/>
      <c r="S107" s="125"/>
    </row>
    <row r="108" spans="14:19" ht="38.25" customHeight="1">
      <c r="N108" s="125"/>
      <c r="O108" s="125"/>
      <c r="P108" s="125"/>
      <c r="Q108" s="125"/>
      <c r="R108" s="125"/>
      <c r="S108" s="125"/>
    </row>
    <row r="109" spans="14:19">
      <c r="N109" s="125"/>
      <c r="O109" s="125"/>
      <c r="P109" s="125"/>
      <c r="Q109" s="125"/>
      <c r="R109" s="125"/>
      <c r="S109" s="125"/>
    </row>
    <row r="110" spans="14:19">
      <c r="N110" s="125"/>
      <c r="O110" s="125"/>
      <c r="P110" s="125"/>
      <c r="Q110" s="125"/>
      <c r="R110" s="125"/>
      <c r="S110" s="125"/>
    </row>
    <row r="111" spans="14:19">
      <c r="N111" s="125"/>
      <c r="O111" s="125"/>
      <c r="P111" s="125"/>
      <c r="Q111" s="125"/>
      <c r="R111" s="125"/>
      <c r="S111" s="125"/>
    </row>
    <row r="112" spans="14:19">
      <c r="N112" s="125"/>
      <c r="O112" s="125"/>
      <c r="P112" s="125"/>
      <c r="Q112" s="125"/>
      <c r="R112" s="125"/>
      <c r="S112" s="125"/>
    </row>
    <row r="113" spans="14:19">
      <c r="N113" s="125"/>
      <c r="O113" s="125"/>
      <c r="P113" s="125"/>
      <c r="Q113" s="125"/>
      <c r="R113" s="125"/>
      <c r="S113" s="125"/>
    </row>
  </sheetData>
  <mergeCells count="8">
    <mergeCell ref="B87:F87"/>
    <mergeCell ref="B88:F88"/>
    <mergeCell ref="B2:J2"/>
    <mergeCell ref="L2:S2"/>
    <mergeCell ref="J5:J7"/>
    <mergeCell ref="B6:G6"/>
    <mergeCell ref="L50:Q50"/>
    <mergeCell ref="L51:S5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2019</vt:lpstr>
      <vt:lpstr>2018</vt:lpstr>
      <vt:lpstr>2017</vt:lpstr>
      <vt:lpstr>2016</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pablo.ojeda</dc:creator>
  <cp:lastModifiedBy>pablo.ojeda</cp:lastModifiedBy>
  <dcterms:created xsi:type="dcterms:W3CDTF">2020-10-26T12:03:15Z</dcterms:created>
  <dcterms:modified xsi:type="dcterms:W3CDTF">2020-10-26T12:38:33Z</dcterms:modified>
</cp:coreProperties>
</file>